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5.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628"/>
  <workbookPr filterPrivacy="1" codeName="ThisWorkbook"/>
  <xr:revisionPtr revIDLastSave="0" documentId="11_2387E2C0BC0CFBD8C49916739AA4373620A631CE" xr6:coauthVersionLast="43" xr6:coauthVersionMax="43" xr10:uidLastSave="{00000000-0000-0000-0000-000000000000}"/>
  <bookViews>
    <workbookView xWindow="0" yWindow="0" windowWidth="23970" windowHeight="11295" tabRatio="858" firstSheet="11" activeTab="11" xr2:uid="{00000000-000D-0000-FFFF-FFFF00000000}"/>
  </bookViews>
  <sheets>
    <sheet name="Summary" sheetId="11" r:id="rId1"/>
    <sheet name="New species" sheetId="1" r:id="rId2"/>
    <sheet name="SPECIATE_SpeciesProperties VBS " sheetId="14" r:id="rId3"/>
    <sheet name="Table S3a (Lu et al, 2019)" sheetId="19" r:id="rId4"/>
    <sheet name="8992VBS-data" sheetId="2" r:id="rId5"/>
    <sheet name="8993VBS-data" sheetId="3" r:id="rId6"/>
    <sheet name="8994VBS-data" sheetId="4" r:id="rId7"/>
    <sheet name="8995VBS-data" sheetId="5" r:id="rId8"/>
    <sheet name="8996VBS-data" sheetId="6" r:id="rId9"/>
    <sheet name="8873VBS-data" sheetId="7" r:id="rId10"/>
    <sheet name="PM_Profile_Metadata" sheetId="15" r:id="rId11"/>
    <sheet name="PROFILES" sheetId="22" r:id="rId12"/>
    <sheet name="KEY-WORD REFERENCE" sheetId="20" r:id="rId13"/>
    <sheet name="SPECIES" sheetId="21" r:id="rId14"/>
    <sheet name="Table S3a" sheetId="23" r:id="rId15"/>
    <sheet name="Table S3b" sheetId="24" r:id="rId16"/>
    <sheet name="Table S3c" sheetId="25" r:id="rId17"/>
    <sheet name="Table S4d" sheetId="26" r:id="rId18"/>
    <sheet name="Table S4e" sheetId="28" r:id="rId19"/>
    <sheet name="Table S4f" sheetId="29" r:id="rId20"/>
    <sheet name="VOC_Profile_Metadata" sheetId="12" r:id="rId21"/>
    <sheet name="100VBS,101VBS-data" sheetId="16" r:id="rId22"/>
    <sheet name="102VBS-data" sheetId="17" r:id="rId23"/>
    <sheet name="103VBS-data" sheetId="18" r:id="rId24"/>
    <sheet name="100VBS,101VBS, 102VBS -old" sheetId="8" r:id="rId25"/>
    <sheet name="103VBS-old" sheetId="9" r:id="rId26"/>
    <sheet name="104VBS-old" sheetId="10" r:id="rId27"/>
  </sheets>
  <definedNames>
    <definedName name="_xlnm._FilterDatabase" localSheetId="24" hidden="1">'100VBS,101VBS, 102VBS -old'!#REF!</definedName>
    <definedName name="_xlnm._FilterDatabase" localSheetId="21" hidden="1">'100VBS,101VBS-data'!#REF!</definedName>
    <definedName name="_xlnm._FilterDatabase" localSheetId="22" hidden="1">'102VBS-data'!$B$2:$I$111</definedName>
    <definedName name="_xlnm._FilterDatabase" localSheetId="6" hidden="1">'8994VBS-data'!$T$2:$BY$25</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9" i="19" l="1"/>
  <c r="G3" i="17"/>
  <c r="D20" i="19"/>
  <c r="G4" i="17"/>
  <c r="D21" i="19"/>
  <c r="G5" i="17"/>
  <c r="D22" i="19"/>
  <c r="G6" i="17"/>
  <c r="G9" i="17"/>
  <c r="G10" i="17"/>
  <c r="G11" i="17"/>
  <c r="G12" i="17"/>
  <c r="G13" i="17"/>
  <c r="G14" i="17"/>
  <c r="G15" i="17"/>
  <c r="G16" i="17"/>
  <c r="G17" i="17"/>
  <c r="G18" i="17"/>
  <c r="G19" i="17"/>
  <c r="G20" i="17"/>
  <c r="G21" i="17"/>
  <c r="G22" i="17"/>
  <c r="G23" i="17"/>
  <c r="G24" i="17"/>
  <c r="G25" i="17"/>
  <c r="G26" i="17"/>
  <c r="G27" i="17"/>
  <c r="G28" i="17"/>
  <c r="G29" i="17"/>
  <c r="G30" i="17"/>
  <c r="G31" i="17"/>
  <c r="G32" i="17"/>
  <c r="G33" i="17"/>
  <c r="G34" i="17"/>
  <c r="G35" i="17"/>
  <c r="G36" i="17"/>
  <c r="G37" i="17"/>
  <c r="G38" i="17"/>
  <c r="G39" i="17"/>
  <c r="G40" i="17"/>
  <c r="G41" i="17"/>
  <c r="G42" i="17"/>
  <c r="G43" i="17"/>
  <c r="G44" i="17"/>
  <c r="G45" i="17"/>
  <c r="G46" i="17"/>
  <c r="G47" i="17"/>
  <c r="G48" i="17"/>
  <c r="G49" i="17"/>
  <c r="G50" i="17"/>
  <c r="G51" i="17"/>
  <c r="G52" i="17"/>
  <c r="G53" i="17"/>
  <c r="G54" i="17"/>
  <c r="G55" i="17"/>
  <c r="G56" i="17"/>
  <c r="G57" i="17"/>
  <c r="G58" i="17"/>
  <c r="G59" i="17"/>
  <c r="G60" i="17"/>
  <c r="G61" i="17"/>
  <c r="G62" i="17"/>
  <c r="G63" i="17"/>
  <c r="G64" i="17"/>
  <c r="G65" i="17"/>
  <c r="G66" i="17"/>
  <c r="G67" i="17"/>
  <c r="G68" i="17"/>
  <c r="G69" i="17"/>
  <c r="G70" i="17"/>
  <c r="G71" i="17"/>
  <c r="G72" i="17"/>
  <c r="G73" i="17"/>
  <c r="G74" i="17"/>
  <c r="G75" i="17"/>
  <c r="G76" i="17"/>
  <c r="G77" i="17"/>
  <c r="G78" i="17"/>
  <c r="G79" i="17"/>
  <c r="G80" i="17"/>
  <c r="G81" i="17"/>
  <c r="G82" i="17"/>
  <c r="G83" i="17"/>
  <c r="G84" i="17"/>
  <c r="G85" i="17"/>
  <c r="G86" i="17"/>
  <c r="G87" i="17"/>
  <c r="G88" i="17"/>
  <c r="G89" i="17"/>
  <c r="G90" i="17"/>
  <c r="G91" i="17"/>
  <c r="G92" i="17"/>
  <c r="G93" i="17"/>
  <c r="G94" i="17"/>
  <c r="G95" i="17"/>
  <c r="G96" i="17"/>
  <c r="G97" i="17"/>
  <c r="G98" i="17"/>
  <c r="G99" i="17"/>
  <c r="G100" i="17"/>
  <c r="G101" i="17"/>
  <c r="G102" i="17"/>
  <c r="G103" i="17"/>
  <c r="G104" i="17"/>
  <c r="G105" i="17"/>
  <c r="G106" i="17"/>
  <c r="G107" i="17"/>
  <c r="G108" i="17"/>
  <c r="G109" i="17"/>
  <c r="G110" i="17"/>
  <c r="G111" i="17"/>
  <c r="AP7" i="15"/>
  <c r="AO25" i="6"/>
  <c r="BP3" i="6"/>
  <c r="AP6" i="15"/>
  <c r="AN27" i="5"/>
  <c r="BO3" i="5"/>
  <c r="AP5" i="15"/>
  <c r="AX27" i="4"/>
  <c r="BY3" i="4"/>
  <c r="AP4" i="15"/>
  <c r="AT37" i="3"/>
  <c r="BV3" i="3"/>
  <c r="AP3" i="15"/>
  <c r="AM3" i="2"/>
  <c r="AM4" i="2"/>
  <c r="AM5" i="2"/>
  <c r="AM6" i="2"/>
  <c r="AM7" i="2"/>
  <c r="AM8" i="2"/>
  <c r="AM9" i="2"/>
  <c r="AM10" i="2"/>
  <c r="AM11" i="2"/>
  <c r="AM12" i="2"/>
  <c r="AM13" i="2"/>
  <c r="AM14" i="2"/>
  <c r="AM15" i="2"/>
  <c r="AM16" i="2"/>
  <c r="AM17" i="2"/>
  <c r="B26" i="19"/>
  <c r="H3" i="2"/>
  <c r="L3" i="2"/>
  <c r="AM18" i="2"/>
  <c r="B27" i="19"/>
  <c r="H4" i="2"/>
  <c r="L4" i="2"/>
  <c r="AM19" i="2"/>
  <c r="B28" i="19"/>
  <c r="H5" i="2"/>
  <c r="L5" i="2"/>
  <c r="AM20" i="2"/>
  <c r="B29" i="19"/>
  <c r="H6" i="2"/>
  <c r="L6" i="2"/>
  <c r="AM21" i="2"/>
  <c r="B30" i="19"/>
  <c r="H7" i="2"/>
  <c r="L7" i="2"/>
  <c r="AM22" i="2"/>
  <c r="H8" i="2"/>
  <c r="L8" i="2"/>
  <c r="AM23" i="2"/>
  <c r="H9" i="2"/>
  <c r="L9" i="2"/>
  <c r="AM24" i="2"/>
  <c r="H10" i="2"/>
  <c r="L10" i="2"/>
  <c r="AM25" i="2"/>
  <c r="H11" i="2"/>
  <c r="L11" i="2"/>
  <c r="AM26" i="2"/>
  <c r="H12" i="2"/>
  <c r="L12" i="2"/>
  <c r="AM27" i="2"/>
  <c r="AM30" i="2"/>
  <c r="BN3" i="2"/>
  <c r="AP2" i="15"/>
  <c r="AR10" i="7"/>
  <c r="AR22" i="7"/>
  <c r="BP4" i="6"/>
  <c r="BP5" i="6"/>
  <c r="BP6" i="6"/>
  <c r="BP7" i="6"/>
  <c r="BP8" i="6"/>
  <c r="BP9" i="6"/>
  <c r="BP10" i="6"/>
  <c r="BP11" i="6"/>
  <c r="BP12" i="6"/>
  <c r="BP13" i="6"/>
  <c r="BP14" i="6"/>
  <c r="BP15" i="6"/>
  <c r="BP16" i="6"/>
  <c r="BP17" i="6"/>
  <c r="BP18" i="6"/>
  <c r="BP19" i="6"/>
  <c r="BP20" i="6"/>
  <c r="BP21" i="6"/>
  <c r="BP22" i="6"/>
  <c r="BP23" i="6"/>
  <c r="BO4" i="5"/>
  <c r="BO5" i="5"/>
  <c r="BO6" i="5"/>
  <c r="BO7" i="5"/>
  <c r="BO8" i="5"/>
  <c r="BO9" i="5"/>
  <c r="BO10" i="5"/>
  <c r="BO11" i="5"/>
  <c r="BO12" i="5"/>
  <c r="BO13" i="5"/>
  <c r="BO14" i="5"/>
  <c r="BO15" i="5"/>
  <c r="BO16" i="5"/>
  <c r="BO17" i="5"/>
  <c r="BO18" i="5"/>
  <c r="BO19" i="5"/>
  <c r="BO20" i="5"/>
  <c r="BO21" i="5"/>
  <c r="BO22" i="5"/>
  <c r="BO23" i="5"/>
  <c r="BO24" i="5"/>
  <c r="BO25" i="5"/>
  <c r="BY4" i="4"/>
  <c r="BY5" i="4"/>
  <c r="BY6" i="4"/>
  <c r="BY7" i="4"/>
  <c r="BY8" i="4"/>
  <c r="BY9" i="4"/>
  <c r="BY10" i="4"/>
  <c r="BY11" i="4"/>
  <c r="BY12" i="4"/>
  <c r="BY13" i="4"/>
  <c r="BY14" i="4"/>
  <c r="BY15" i="4"/>
  <c r="BY16" i="4"/>
  <c r="BY17" i="4"/>
  <c r="BY18" i="4"/>
  <c r="BY19" i="4"/>
  <c r="BY20" i="4"/>
  <c r="BY21" i="4"/>
  <c r="BY22" i="4"/>
  <c r="BY23" i="4"/>
  <c r="BY24" i="4"/>
  <c r="BY25" i="4"/>
  <c r="BV4" i="3"/>
  <c r="BV5" i="3"/>
  <c r="BV6" i="3"/>
  <c r="BV7" i="3"/>
  <c r="BV8" i="3"/>
  <c r="BV9" i="3"/>
  <c r="BV10" i="3"/>
  <c r="BV11" i="3"/>
  <c r="BV12" i="3"/>
  <c r="BV13" i="3"/>
  <c r="BV14" i="3"/>
  <c r="BV15" i="3"/>
  <c r="BV16" i="3"/>
  <c r="BV17" i="3"/>
  <c r="BV18" i="3"/>
  <c r="BV19" i="3"/>
  <c r="BV20" i="3"/>
  <c r="BV21" i="3"/>
  <c r="BV22" i="3"/>
  <c r="BV23" i="3"/>
  <c r="BV24" i="3"/>
  <c r="BV25" i="3"/>
  <c r="BV26" i="3"/>
  <c r="BV27" i="3"/>
  <c r="BV28" i="3"/>
  <c r="BV29" i="3"/>
  <c r="BV30" i="3"/>
  <c r="BV31" i="3"/>
  <c r="BV32" i="3"/>
  <c r="BV33" i="3"/>
  <c r="BV34" i="3"/>
  <c r="BV35" i="3"/>
  <c r="BN4" i="2"/>
  <c r="BN5" i="2"/>
  <c r="BN6" i="2"/>
  <c r="BN7" i="2"/>
  <c r="BN8" i="2"/>
  <c r="BN9" i="2"/>
  <c r="BN10" i="2"/>
  <c r="BN11" i="2"/>
  <c r="BN12" i="2"/>
  <c r="BN13" i="2"/>
  <c r="BN14" i="2"/>
  <c r="BN15" i="2"/>
  <c r="BN16" i="2"/>
  <c r="BN17" i="2"/>
  <c r="BN18" i="2"/>
  <c r="BN19" i="2"/>
  <c r="BN20" i="2"/>
  <c r="BN21" i="2"/>
  <c r="BN22" i="2"/>
  <c r="BN23" i="2"/>
  <c r="BN24" i="2"/>
  <c r="BN25" i="2"/>
  <c r="BN26" i="2"/>
  <c r="BN27" i="2"/>
  <c r="O3" i="7"/>
  <c r="O4" i="7"/>
  <c r="O5" i="7"/>
  <c r="O6" i="7"/>
  <c r="O7" i="7"/>
  <c r="O8" i="7"/>
  <c r="O9" i="7"/>
  <c r="C12" i="7"/>
  <c r="C13" i="7"/>
  <c r="O10" i="7"/>
  <c r="D26" i="19"/>
  <c r="I2" i="7"/>
  <c r="L2" i="7"/>
  <c r="O11" i="7"/>
  <c r="D27" i="19"/>
  <c r="I3" i="7"/>
  <c r="L3" i="7"/>
  <c r="O12" i="7"/>
  <c r="D28" i="19"/>
  <c r="I4" i="7"/>
  <c r="L4" i="7"/>
  <c r="O13" i="7"/>
  <c r="D29" i="19"/>
  <c r="I5" i="7"/>
  <c r="L5" i="7"/>
  <c r="O14" i="7"/>
  <c r="D30" i="19"/>
  <c r="I6" i="7"/>
  <c r="L6" i="7"/>
  <c r="O15" i="7"/>
  <c r="I7" i="7"/>
  <c r="L7" i="7"/>
  <c r="O16" i="7"/>
  <c r="I8" i="7"/>
  <c r="L8" i="7"/>
  <c r="O17" i="7"/>
  <c r="I9" i="7"/>
  <c r="L9" i="7"/>
  <c r="O18" i="7"/>
  <c r="I10" i="7"/>
  <c r="L10" i="7"/>
  <c r="O19" i="7"/>
  <c r="I11" i="7"/>
  <c r="L11" i="7"/>
  <c r="O20" i="7"/>
  <c r="J7" i="22"/>
  <c r="T3" i="3"/>
  <c r="T4" i="3"/>
  <c r="T5" i="3"/>
  <c r="T6" i="3"/>
  <c r="T7" i="3"/>
  <c r="T8" i="3"/>
  <c r="T9" i="3"/>
  <c r="T10" i="3"/>
  <c r="T11" i="3"/>
  <c r="T12" i="3"/>
  <c r="T13" i="3"/>
  <c r="T14" i="3"/>
  <c r="T15" i="3"/>
  <c r="T16" i="3"/>
  <c r="T17" i="3"/>
  <c r="T18" i="3"/>
  <c r="T19" i="3"/>
  <c r="T20" i="3"/>
  <c r="T21" i="3"/>
  <c r="T22" i="3"/>
  <c r="T23" i="3"/>
  <c r="T24" i="3"/>
  <c r="T25" i="3"/>
  <c r="C26" i="19"/>
  <c r="K2" i="3"/>
  <c r="N2" i="3"/>
  <c r="T26" i="3"/>
  <c r="C27" i="19"/>
  <c r="K3" i="3"/>
  <c r="N3" i="3"/>
  <c r="T27" i="3"/>
  <c r="C28" i="19"/>
  <c r="K4" i="3"/>
  <c r="N4" i="3"/>
  <c r="T28" i="3"/>
  <c r="C29" i="19"/>
  <c r="K5" i="3"/>
  <c r="N5" i="3"/>
  <c r="T29" i="3"/>
  <c r="C30" i="19"/>
  <c r="K6" i="3"/>
  <c r="N6" i="3"/>
  <c r="T30" i="3"/>
  <c r="K7" i="3"/>
  <c r="N7" i="3"/>
  <c r="T31" i="3"/>
  <c r="K8" i="3"/>
  <c r="N8" i="3"/>
  <c r="T32" i="3"/>
  <c r="K9" i="3"/>
  <c r="N9" i="3"/>
  <c r="T33" i="3"/>
  <c r="K10" i="3"/>
  <c r="N10" i="3"/>
  <c r="T34" i="3"/>
  <c r="K11" i="3"/>
  <c r="N11" i="3"/>
  <c r="T35" i="3"/>
  <c r="J3" i="22"/>
  <c r="O3" i="2"/>
  <c r="O4" i="2"/>
  <c r="O5" i="2"/>
  <c r="O6" i="2"/>
  <c r="O7" i="2"/>
  <c r="O8" i="2"/>
  <c r="O9" i="2"/>
  <c r="O10" i="2"/>
  <c r="O11" i="2"/>
  <c r="O12" i="2"/>
  <c r="O13" i="2"/>
  <c r="O14" i="2"/>
  <c r="O15" i="2"/>
  <c r="O16" i="2"/>
  <c r="O17" i="2"/>
  <c r="O18" i="2"/>
  <c r="O19" i="2"/>
  <c r="O20" i="2"/>
  <c r="O21" i="2"/>
  <c r="O22" i="2"/>
  <c r="O23" i="2"/>
  <c r="O24" i="2"/>
  <c r="O25" i="2"/>
  <c r="O26" i="2"/>
  <c r="O27" i="2"/>
  <c r="J2" i="22"/>
  <c r="G8" i="6"/>
  <c r="G9" i="6"/>
  <c r="G10" i="6"/>
  <c r="G11" i="6"/>
  <c r="G7" i="6"/>
  <c r="G8" i="5"/>
  <c r="G9" i="5"/>
  <c r="G10" i="5"/>
  <c r="G11" i="5"/>
  <c r="G7" i="5"/>
  <c r="I8" i="4"/>
  <c r="I9" i="4"/>
  <c r="I10" i="4"/>
  <c r="I11" i="4"/>
  <c r="I7" i="4"/>
  <c r="E26" i="19"/>
  <c r="F26" i="19"/>
  <c r="E27" i="19"/>
  <c r="F27" i="19"/>
  <c r="E28" i="19"/>
  <c r="F28" i="19"/>
  <c r="E29" i="19"/>
  <c r="F29" i="19"/>
  <c r="E30" i="19"/>
  <c r="F30" i="19"/>
  <c r="E22" i="19"/>
  <c r="G6" i="18"/>
  <c r="E19" i="19"/>
  <c r="G3" i="18"/>
  <c r="C19" i="19"/>
  <c r="J4" i="16"/>
  <c r="B21" i="19"/>
  <c r="F6" i="16"/>
  <c r="B22" i="19"/>
  <c r="F7" i="16"/>
  <c r="B19" i="19"/>
  <c r="F4" i="16"/>
  <c r="F22" i="19"/>
  <c r="C22" i="19"/>
  <c r="J7" i="16"/>
  <c r="F21" i="19"/>
  <c r="E21" i="19"/>
  <c r="G5" i="18"/>
  <c r="C21" i="19"/>
  <c r="J6" i="16"/>
  <c r="F20" i="19"/>
  <c r="E20" i="19"/>
  <c r="G4" i="18"/>
  <c r="C20" i="19"/>
  <c r="J5" i="16"/>
  <c r="B20" i="19"/>
  <c r="F5" i="16"/>
  <c r="F19" i="19"/>
  <c r="J11" i="16"/>
  <c r="J12" i="16"/>
  <c r="J13" i="16"/>
  <c r="J14" i="16"/>
  <c r="J15" i="16"/>
  <c r="J16" i="16"/>
  <c r="J17" i="16"/>
  <c r="J18" i="16"/>
  <c r="J19" i="16"/>
  <c r="J20" i="16"/>
  <c r="J21" i="16"/>
  <c r="J22" i="16"/>
  <c r="J23" i="16"/>
  <c r="J24" i="16"/>
  <c r="J25" i="16"/>
  <c r="J26" i="16"/>
  <c r="J27" i="16"/>
  <c r="J28" i="16"/>
  <c r="J29" i="16"/>
  <c r="J30" i="16"/>
  <c r="J31" i="16"/>
  <c r="J32" i="16"/>
  <c r="J33" i="16"/>
  <c r="J34" i="16"/>
  <c r="J35" i="16"/>
  <c r="J36" i="16"/>
  <c r="J37" i="16"/>
  <c r="J38" i="16"/>
  <c r="J39" i="16"/>
  <c r="J40" i="16"/>
  <c r="J41" i="16"/>
  <c r="J42" i="16"/>
  <c r="J43" i="16"/>
  <c r="J44" i="16"/>
  <c r="J45" i="16"/>
  <c r="J46" i="16"/>
  <c r="J47" i="16"/>
  <c r="J48" i="16"/>
  <c r="J49" i="16"/>
  <c r="J50" i="16"/>
  <c r="J51" i="16"/>
  <c r="J52" i="16"/>
  <c r="J53" i="16"/>
  <c r="J54" i="16"/>
  <c r="J55" i="16"/>
  <c r="J56" i="16"/>
  <c r="J57" i="16"/>
  <c r="J58" i="16"/>
  <c r="J59" i="16"/>
  <c r="J60" i="16"/>
  <c r="J61" i="16"/>
  <c r="J62" i="16"/>
  <c r="J63" i="16"/>
  <c r="J64" i="16"/>
  <c r="J65" i="16"/>
  <c r="J66" i="16"/>
  <c r="J67" i="16"/>
  <c r="J68" i="16"/>
  <c r="J69" i="16"/>
  <c r="J70" i="16"/>
  <c r="J71" i="16"/>
  <c r="J72" i="16"/>
  <c r="J73" i="16"/>
  <c r="J74" i="16"/>
  <c r="J75" i="16"/>
  <c r="J76" i="16"/>
  <c r="J77" i="16"/>
  <c r="J78" i="16"/>
  <c r="J79" i="16"/>
  <c r="J80" i="16"/>
  <c r="J81" i="16"/>
  <c r="J82" i="16"/>
  <c r="J83" i="16"/>
  <c r="J84" i="16"/>
  <c r="J85" i="16"/>
  <c r="J86" i="16"/>
  <c r="J87" i="16"/>
  <c r="J88" i="16"/>
  <c r="J89" i="16"/>
  <c r="J90" i="16"/>
  <c r="J91" i="16"/>
  <c r="J92" i="16"/>
  <c r="J93" i="16"/>
  <c r="J94" i="16"/>
  <c r="J95" i="16"/>
  <c r="J96" i="16"/>
  <c r="J97" i="16"/>
  <c r="J98" i="16"/>
  <c r="J99" i="16"/>
  <c r="J100" i="16"/>
  <c r="J101" i="16"/>
  <c r="J102" i="16"/>
  <c r="J103" i="16"/>
  <c r="J104" i="16"/>
  <c r="J105" i="16"/>
  <c r="J106" i="16"/>
  <c r="J107" i="16"/>
  <c r="J108" i="16"/>
  <c r="J109" i="16"/>
  <c r="J110" i="16"/>
  <c r="J111" i="16"/>
  <c r="J112" i="16"/>
  <c r="J113" i="16"/>
  <c r="J114" i="16"/>
  <c r="J115" i="16"/>
  <c r="J116" i="16"/>
  <c r="J117" i="16"/>
  <c r="J118" i="16"/>
  <c r="J119" i="16"/>
  <c r="J120" i="16"/>
  <c r="J121" i="16"/>
  <c r="J122" i="16"/>
  <c r="J123" i="16"/>
  <c r="J124" i="16"/>
  <c r="J125" i="16"/>
  <c r="J126" i="16"/>
  <c r="J127" i="16"/>
  <c r="J128" i="16"/>
  <c r="J129" i="16"/>
  <c r="J130" i="16"/>
  <c r="J131" i="16"/>
  <c r="J132" i="16"/>
  <c r="J133" i="16"/>
  <c r="J134" i="16"/>
  <c r="J135" i="16"/>
  <c r="J136" i="16"/>
  <c r="J137" i="16"/>
  <c r="J138" i="16"/>
  <c r="J139" i="16"/>
  <c r="J140" i="16"/>
  <c r="J141" i="16"/>
  <c r="J142" i="16"/>
  <c r="J143" i="16"/>
  <c r="J144" i="16"/>
  <c r="J145" i="16"/>
  <c r="J146" i="16"/>
  <c r="J147" i="16"/>
  <c r="J148" i="16"/>
  <c r="J149" i="16"/>
  <c r="J150" i="16"/>
  <c r="J151" i="16"/>
  <c r="J152" i="16"/>
  <c r="J153" i="16"/>
  <c r="J154" i="16"/>
  <c r="J155" i="16"/>
  <c r="J156" i="16"/>
  <c r="J157" i="16"/>
  <c r="J158" i="16"/>
  <c r="J159" i="16"/>
  <c r="J160" i="16"/>
  <c r="J161" i="16"/>
  <c r="J162" i="16"/>
  <c r="J163" i="16"/>
  <c r="J164" i="16"/>
  <c r="J165" i="16"/>
  <c r="J166" i="16"/>
  <c r="J167" i="16"/>
  <c r="J168" i="16"/>
  <c r="J169" i="16"/>
  <c r="J170" i="16"/>
  <c r="J171" i="16"/>
  <c r="J172" i="16"/>
  <c r="J173" i="16"/>
  <c r="J174" i="16"/>
  <c r="J175" i="16"/>
  <c r="J176" i="16"/>
  <c r="J177" i="16"/>
  <c r="J178" i="16"/>
  <c r="J179" i="16"/>
  <c r="J180" i="16"/>
  <c r="J181" i="16"/>
  <c r="J182" i="16"/>
  <c r="J183" i="16"/>
  <c r="J184" i="16"/>
  <c r="J185" i="16"/>
  <c r="J186" i="16"/>
  <c r="J187" i="16"/>
  <c r="J188" i="16"/>
  <c r="J189" i="16"/>
  <c r="J190" i="16"/>
  <c r="J191" i="16"/>
  <c r="J192" i="16"/>
  <c r="J193" i="16"/>
  <c r="J194" i="16"/>
  <c r="J195" i="16"/>
  <c r="J196" i="16"/>
  <c r="J197" i="16"/>
  <c r="J198" i="16"/>
  <c r="J199" i="16"/>
  <c r="J200" i="16"/>
  <c r="J201" i="16"/>
  <c r="J10" i="16"/>
  <c r="G9" i="18"/>
  <c r="F10" i="16"/>
  <c r="G10" i="18"/>
  <c r="G11" i="18"/>
  <c r="G12" i="18"/>
  <c r="G13" i="18"/>
  <c r="G14" i="18"/>
  <c r="G15" i="18"/>
  <c r="G16" i="18"/>
  <c r="G17" i="18"/>
  <c r="G18" i="18"/>
  <c r="G19" i="18"/>
  <c r="G20" i="18"/>
  <c r="G21" i="18"/>
  <c r="G22" i="18"/>
  <c r="G23" i="18"/>
  <c r="G24" i="18"/>
  <c r="G25" i="18"/>
  <c r="G26" i="18"/>
  <c r="G27" i="18"/>
  <c r="G28" i="18"/>
  <c r="G29" i="18"/>
  <c r="G30" i="18"/>
  <c r="G31" i="18"/>
  <c r="G32" i="18"/>
  <c r="G33" i="18"/>
  <c r="G34" i="18"/>
  <c r="G35" i="18"/>
  <c r="G36" i="18"/>
  <c r="G37" i="18"/>
  <c r="G38" i="18"/>
  <c r="G39" i="18"/>
  <c r="G40" i="18"/>
  <c r="G41" i="18"/>
  <c r="G42" i="18"/>
  <c r="G43" i="18"/>
  <c r="G44" i="18"/>
  <c r="G45" i="18"/>
  <c r="G46" i="18"/>
  <c r="G47" i="18"/>
  <c r="G48" i="18"/>
  <c r="G49" i="18"/>
  <c r="G50" i="18"/>
  <c r="G51" i="18"/>
  <c r="G52" i="18"/>
  <c r="G53" i="18"/>
  <c r="G54" i="18"/>
  <c r="G55" i="18"/>
  <c r="G56" i="18"/>
  <c r="G57" i="18"/>
  <c r="G58" i="18"/>
  <c r="G59" i="18"/>
  <c r="G60" i="18"/>
  <c r="G61" i="18"/>
  <c r="G62" i="18"/>
  <c r="G63" i="18"/>
  <c r="G64" i="18"/>
  <c r="G65" i="18"/>
  <c r="G66" i="18"/>
  <c r="G67" i="18"/>
  <c r="G68" i="18"/>
  <c r="G69" i="18"/>
  <c r="G70" i="18"/>
  <c r="G71" i="18"/>
  <c r="G72" i="18"/>
  <c r="G73" i="18"/>
  <c r="G74" i="18"/>
  <c r="G75" i="18"/>
  <c r="G76" i="18"/>
  <c r="G77" i="18"/>
  <c r="G78" i="18"/>
  <c r="G79" i="18"/>
  <c r="G80" i="18"/>
  <c r="G81" i="18"/>
  <c r="G82" i="18"/>
  <c r="G83" i="18"/>
  <c r="G84" i="18"/>
  <c r="G85" i="18"/>
  <c r="G86" i="18"/>
  <c r="G87" i="18"/>
  <c r="G88" i="18"/>
  <c r="G89" i="18"/>
  <c r="G90" i="18"/>
  <c r="G91" i="18"/>
  <c r="G92" i="18"/>
  <c r="G93" i="18"/>
  <c r="G94" i="18"/>
  <c r="G95" i="18"/>
  <c r="G96" i="18"/>
  <c r="G97" i="18"/>
  <c r="G98" i="18"/>
  <c r="G99" i="18"/>
  <c r="G100" i="18"/>
  <c r="G101" i="18"/>
  <c r="G102" i="18"/>
  <c r="G103" i="18"/>
  <c r="G104" i="18"/>
  <c r="G105" i="18"/>
  <c r="G106" i="18"/>
  <c r="G107" i="18"/>
  <c r="G108" i="18"/>
  <c r="G109" i="18"/>
  <c r="G110" i="18"/>
  <c r="G111" i="18"/>
  <c r="G112" i="18"/>
  <c r="G113" i="18"/>
  <c r="G114" i="18"/>
  <c r="G115" i="18"/>
  <c r="G116" i="18"/>
  <c r="G117" i="18"/>
  <c r="G118" i="18"/>
  <c r="F11" i="16"/>
  <c r="F12" i="16"/>
  <c r="F13" i="16"/>
  <c r="F14" i="16"/>
  <c r="F15" i="16"/>
  <c r="F16" i="16"/>
  <c r="F17" i="16"/>
  <c r="F18" i="16"/>
  <c r="F19" i="16"/>
  <c r="F20" i="16"/>
  <c r="F21" i="16"/>
  <c r="F22" i="16"/>
  <c r="F23" i="16"/>
  <c r="F24" i="16"/>
  <c r="F25" i="16"/>
  <c r="F26" i="16"/>
  <c r="F27" i="16"/>
  <c r="F28" i="16"/>
  <c r="F29" i="16"/>
  <c r="F30" i="16"/>
  <c r="F31" i="16"/>
  <c r="F32" i="16"/>
  <c r="F33" i="16"/>
  <c r="F34" i="16"/>
  <c r="F35" i="16"/>
  <c r="F36" i="16"/>
  <c r="F37" i="16"/>
  <c r="F38" i="16"/>
  <c r="F39" i="16"/>
  <c r="F40" i="16"/>
  <c r="F41" i="16"/>
  <c r="F42" i="16"/>
  <c r="F43" i="16"/>
  <c r="F44" i="16"/>
  <c r="F45" i="16"/>
  <c r="F46" i="16"/>
  <c r="F47" i="16"/>
  <c r="F48" i="16"/>
  <c r="F49" i="16"/>
  <c r="F50" i="16"/>
  <c r="F51" i="16"/>
  <c r="F52" i="16"/>
  <c r="F53" i="16"/>
  <c r="F54" i="16"/>
  <c r="F55" i="16"/>
  <c r="F56" i="16"/>
  <c r="F57" i="16"/>
  <c r="F58" i="16"/>
  <c r="F59" i="16"/>
  <c r="F60" i="16"/>
  <c r="F61" i="16"/>
  <c r="F62" i="16"/>
  <c r="F63" i="16"/>
  <c r="F64" i="16"/>
  <c r="F65" i="16"/>
  <c r="F66" i="16"/>
  <c r="F67" i="16"/>
  <c r="F68" i="16"/>
  <c r="F69" i="16"/>
  <c r="F70" i="16"/>
  <c r="F71" i="16"/>
  <c r="F72" i="16"/>
  <c r="F73" i="16"/>
  <c r="F74" i="16"/>
  <c r="F75" i="16"/>
  <c r="F76" i="16"/>
  <c r="F77" i="16"/>
  <c r="F78" i="16"/>
  <c r="F79" i="16"/>
  <c r="F80" i="16"/>
  <c r="F81" i="16"/>
  <c r="F82" i="16"/>
  <c r="F83" i="16"/>
  <c r="F84" i="16"/>
  <c r="F85" i="16"/>
  <c r="F86" i="16"/>
  <c r="F87" i="16"/>
  <c r="F88" i="16"/>
  <c r="F89" i="16"/>
  <c r="F90" i="16"/>
  <c r="F91" i="16"/>
  <c r="F92" i="16"/>
  <c r="F93" i="16"/>
  <c r="F94" i="16"/>
  <c r="F95" i="16"/>
  <c r="F96" i="16"/>
  <c r="F97" i="16"/>
  <c r="F98" i="16"/>
  <c r="F99" i="16"/>
  <c r="F100" i="16"/>
  <c r="F101" i="16"/>
  <c r="F102" i="16"/>
  <c r="F103" i="16"/>
  <c r="F104" i="16"/>
  <c r="F105" i="16"/>
  <c r="F106" i="16"/>
  <c r="F107" i="16"/>
  <c r="F108" i="16"/>
  <c r="F109" i="16"/>
  <c r="F110" i="16"/>
  <c r="F111" i="16"/>
  <c r="F112" i="16"/>
  <c r="F113" i="16"/>
  <c r="F114" i="16"/>
  <c r="F115" i="16"/>
  <c r="F116" i="16"/>
  <c r="F117" i="16"/>
  <c r="F118" i="16"/>
  <c r="F119" i="16"/>
  <c r="F120" i="16"/>
  <c r="F121" i="16"/>
  <c r="F122" i="16"/>
  <c r="F123" i="16"/>
  <c r="F124" i="16"/>
  <c r="F125" i="16"/>
  <c r="F126" i="16"/>
  <c r="F127" i="16"/>
  <c r="F128" i="16"/>
  <c r="F129" i="16"/>
  <c r="F130" i="16"/>
  <c r="F131" i="16"/>
  <c r="F132" i="16"/>
  <c r="F133" i="16"/>
  <c r="F134" i="16"/>
  <c r="F135" i="16"/>
  <c r="F136" i="16"/>
  <c r="F137" i="16"/>
  <c r="F138" i="16"/>
  <c r="F139" i="16"/>
  <c r="F140" i="16"/>
  <c r="F141" i="16"/>
  <c r="F142" i="16"/>
  <c r="F143" i="16"/>
  <c r="F144" i="16"/>
  <c r="F145" i="16"/>
  <c r="F146" i="16"/>
  <c r="F147" i="16"/>
  <c r="F148" i="16"/>
  <c r="F149" i="16"/>
  <c r="F150" i="16"/>
  <c r="F151" i="16"/>
  <c r="F152" i="16"/>
  <c r="F153" i="16"/>
  <c r="F154" i="16"/>
  <c r="F155" i="16"/>
  <c r="F156" i="16"/>
  <c r="F157" i="16"/>
  <c r="F158" i="16"/>
  <c r="F159" i="16"/>
  <c r="F160" i="16"/>
  <c r="F161" i="16"/>
  <c r="F162" i="16"/>
  <c r="F163" i="16"/>
  <c r="F164" i="16"/>
  <c r="F165" i="16"/>
  <c r="F166" i="16"/>
  <c r="F167" i="16"/>
  <c r="F168" i="16"/>
  <c r="F169" i="16"/>
  <c r="F170" i="16"/>
  <c r="F171" i="16"/>
  <c r="F172" i="16"/>
  <c r="F173" i="16"/>
  <c r="F174" i="16"/>
  <c r="F175" i="16"/>
  <c r="F176" i="16"/>
  <c r="F177" i="16"/>
  <c r="F178" i="16"/>
  <c r="F179" i="16"/>
  <c r="F180" i="16"/>
  <c r="F181" i="16"/>
  <c r="F182" i="16"/>
  <c r="F183" i="16"/>
  <c r="F184" i="16"/>
  <c r="F185" i="16"/>
  <c r="F186" i="16"/>
  <c r="F187" i="16"/>
  <c r="F188" i="16"/>
  <c r="F189" i="16"/>
  <c r="F190" i="16"/>
  <c r="F191" i="16"/>
  <c r="F192" i="16"/>
  <c r="F193" i="16"/>
  <c r="F194" i="16"/>
  <c r="F195" i="16"/>
  <c r="F196" i="16"/>
  <c r="F197" i="16"/>
  <c r="F198" i="16"/>
  <c r="F199" i="16"/>
  <c r="F200" i="16"/>
  <c r="F201" i="16"/>
  <c r="L8" i="4"/>
  <c r="L9" i="4"/>
  <c r="L10" i="4"/>
  <c r="L11" i="4"/>
  <c r="L7" i="4"/>
  <c r="L3" i="4"/>
  <c r="L4" i="4"/>
  <c r="L5" i="4"/>
  <c r="L6" i="4"/>
  <c r="L2" i="4"/>
  <c r="D21" i="7"/>
  <c r="D18" i="7"/>
  <c r="D19" i="7"/>
  <c r="P20" i="7"/>
  <c r="D9" i="7"/>
  <c r="D8" i="7"/>
  <c r="D7" i="7"/>
  <c r="D6" i="7"/>
  <c r="D5" i="7"/>
  <c r="D3" i="7"/>
  <c r="D2" i="7"/>
  <c r="P15" i="7"/>
  <c r="P14" i="7"/>
  <c r="P13" i="7"/>
  <c r="P12" i="7"/>
  <c r="P11" i="7"/>
  <c r="P9" i="7"/>
  <c r="P4" i="7"/>
  <c r="P5" i="7"/>
  <c r="P6" i="7"/>
  <c r="P7" i="7"/>
  <c r="P8" i="7"/>
  <c r="P3" i="7"/>
  <c r="J11" i="5"/>
  <c r="J10" i="5"/>
  <c r="J9" i="5"/>
  <c r="J8" i="5"/>
  <c r="J7" i="5"/>
  <c r="J6" i="5"/>
  <c r="J5" i="5"/>
  <c r="J4" i="5"/>
  <c r="J3" i="5"/>
  <c r="J2" i="5"/>
  <c r="K8" i="6"/>
  <c r="N20" i="6"/>
  <c r="K9" i="6"/>
  <c r="N21" i="6"/>
  <c r="K10" i="6"/>
  <c r="N22" i="6"/>
  <c r="K11" i="6"/>
  <c r="N23" i="6"/>
  <c r="K7" i="6"/>
  <c r="N19" i="6"/>
  <c r="K6" i="6"/>
  <c r="N18" i="6"/>
  <c r="K5" i="6"/>
  <c r="N17" i="6"/>
  <c r="K4" i="6"/>
  <c r="N16" i="6"/>
  <c r="K3" i="6"/>
  <c r="N15" i="6"/>
  <c r="K2" i="6"/>
  <c r="N14" i="6"/>
  <c r="N4" i="6"/>
  <c r="N5" i="6"/>
  <c r="N6" i="6"/>
  <c r="N7" i="6"/>
  <c r="N8" i="6"/>
  <c r="N9" i="6"/>
  <c r="N10" i="6"/>
  <c r="N11" i="6"/>
  <c r="N12" i="6"/>
  <c r="N13" i="6"/>
  <c r="N3" i="6"/>
  <c r="P16" i="7"/>
  <c r="P17" i="7"/>
  <c r="P18" i="7"/>
  <c r="P19" i="7"/>
  <c r="U22" i="4"/>
  <c r="U24" i="4"/>
  <c r="U4" i="4"/>
  <c r="U5" i="4"/>
  <c r="U6" i="4"/>
  <c r="U7" i="4"/>
  <c r="U8" i="4"/>
  <c r="U9" i="4"/>
  <c r="U10" i="4"/>
  <c r="U11" i="4"/>
  <c r="U12" i="4"/>
  <c r="U13" i="4"/>
  <c r="U14" i="4"/>
  <c r="U15" i="4"/>
  <c r="U3" i="4"/>
  <c r="M25" i="5"/>
  <c r="M24" i="5"/>
  <c r="M23" i="5"/>
  <c r="M22" i="5"/>
  <c r="M21" i="5"/>
  <c r="M20" i="5"/>
  <c r="M19" i="5"/>
  <c r="M18" i="5"/>
  <c r="M17" i="5"/>
  <c r="M15" i="5"/>
  <c r="M14" i="5"/>
  <c r="M13" i="5"/>
  <c r="M12" i="5"/>
  <c r="M11" i="5"/>
  <c r="M10" i="5"/>
  <c r="M9" i="5"/>
  <c r="M8" i="5"/>
  <c r="M7" i="5"/>
  <c r="M6" i="5"/>
  <c r="M5" i="5"/>
  <c r="M4" i="5"/>
  <c r="M16" i="5"/>
  <c r="M3" i="5"/>
  <c r="U25" i="4"/>
  <c r="U23" i="4"/>
  <c r="U21" i="4"/>
  <c r="U16" i="4"/>
  <c r="U20" i="4"/>
  <c r="U19" i="4"/>
  <c r="U18" i="4"/>
  <c r="U17" i="4"/>
  <c r="AU27" i="3"/>
  <c r="AU28" i="3"/>
  <c r="AU29" i="3"/>
  <c r="AU30" i="3"/>
  <c r="AU31" i="3"/>
  <c r="AU32" i="3"/>
  <c r="AU33" i="3"/>
  <c r="AU34" i="3"/>
  <c r="AU35" i="3"/>
  <c r="AU26" i="3"/>
  <c r="K3" i="2"/>
  <c r="K4" i="2"/>
  <c r="K5" i="2"/>
  <c r="K6" i="2"/>
  <c r="K7" i="2"/>
  <c r="K8" i="2"/>
  <c r="K9" i="2"/>
  <c r="K10" i="2"/>
  <c r="K11" i="2"/>
  <c r="K12" i="2"/>
  <c r="AW18" i="2"/>
  <c r="P10" i="7"/>
  <c r="Y4" i="7"/>
  <c r="Y5" i="7"/>
  <c r="Y6" i="7"/>
  <c r="Y7" i="7"/>
  <c r="Y8" i="7"/>
  <c r="Y9" i="7"/>
  <c r="Y10" i="7"/>
  <c r="Y11" i="7"/>
  <c r="Y12" i="7"/>
  <c r="Y13" i="7"/>
  <c r="Y14" i="7"/>
  <c r="Y15" i="7"/>
  <c r="Y16" i="7"/>
  <c r="Y17" i="7"/>
  <c r="Y18" i="7"/>
  <c r="Y19" i="7"/>
  <c r="Y20" i="7"/>
  <c r="Y3" i="7"/>
  <c r="V4" i="6"/>
  <c r="V5" i="6"/>
  <c r="V6" i="6"/>
  <c r="V7" i="6"/>
  <c r="V8" i="6"/>
  <c r="V9" i="6"/>
  <c r="V10" i="6"/>
  <c r="V11" i="6"/>
  <c r="V12" i="6"/>
  <c r="V13" i="6"/>
  <c r="V14" i="6"/>
  <c r="V15" i="6"/>
  <c r="V16" i="6"/>
  <c r="V17" i="6"/>
  <c r="V18" i="6"/>
  <c r="V19" i="6"/>
  <c r="V20" i="6"/>
  <c r="V21" i="6"/>
  <c r="V22" i="6"/>
  <c r="V23" i="6"/>
  <c r="V3" i="6"/>
  <c r="U4" i="5"/>
  <c r="U5" i="5"/>
  <c r="U6" i="5"/>
  <c r="U7" i="5"/>
  <c r="U8" i="5"/>
  <c r="U9" i="5"/>
  <c r="U10" i="5"/>
  <c r="U11" i="5"/>
  <c r="U12" i="5"/>
  <c r="U13" i="5"/>
  <c r="U14" i="5"/>
  <c r="U15" i="5"/>
  <c r="U16" i="5"/>
  <c r="U17" i="5"/>
  <c r="U18" i="5"/>
  <c r="U19" i="5"/>
  <c r="U20" i="5"/>
  <c r="U21" i="5"/>
  <c r="U22" i="5"/>
  <c r="U23" i="5"/>
  <c r="U24" i="5"/>
  <c r="U25" i="5"/>
  <c r="U3" i="5"/>
  <c r="AE4" i="4"/>
  <c r="AE5" i="4"/>
  <c r="AE6" i="4"/>
  <c r="AE7" i="4"/>
  <c r="AE8" i="4"/>
  <c r="AE9" i="4"/>
  <c r="AE10" i="4"/>
  <c r="AE11" i="4"/>
  <c r="AE12" i="4"/>
  <c r="AE13" i="4"/>
  <c r="AE14" i="4"/>
  <c r="AE15" i="4"/>
  <c r="AE16" i="4"/>
  <c r="AE17" i="4"/>
  <c r="AE18" i="4"/>
  <c r="AE19" i="4"/>
  <c r="AE20" i="4"/>
  <c r="AE21" i="4"/>
  <c r="AE22" i="4"/>
  <c r="AE23" i="4"/>
  <c r="AE24" i="4"/>
  <c r="AE25" i="4"/>
  <c r="AE3" i="4"/>
  <c r="AA4" i="3"/>
  <c r="AA5" i="3"/>
  <c r="AA6" i="3"/>
  <c r="AA7" i="3"/>
  <c r="AA8" i="3"/>
  <c r="AA9" i="3"/>
  <c r="AA10" i="3"/>
  <c r="AA11" i="3"/>
  <c r="AA12" i="3"/>
  <c r="AA13" i="3"/>
  <c r="AA14" i="3"/>
  <c r="AA15" i="3"/>
  <c r="AA16" i="3"/>
  <c r="AA17" i="3"/>
  <c r="AA18" i="3"/>
  <c r="AA19" i="3"/>
  <c r="AA20" i="3"/>
  <c r="AA21" i="3"/>
  <c r="AA22" i="3"/>
  <c r="AA23" i="3"/>
  <c r="AA24" i="3"/>
  <c r="AA25" i="3"/>
  <c r="AA26" i="3"/>
  <c r="AA27" i="3"/>
  <c r="AA28" i="3"/>
  <c r="AA29" i="3"/>
  <c r="AA30" i="3"/>
  <c r="AA31" i="3"/>
  <c r="AA32" i="3"/>
  <c r="AA33" i="3"/>
  <c r="AA34" i="3"/>
  <c r="AA35" i="3"/>
  <c r="AA3" i="3"/>
  <c r="U4" i="2"/>
  <c r="U5" i="2"/>
  <c r="U6" i="2"/>
  <c r="U7" i="2"/>
  <c r="U8" i="2"/>
  <c r="U9" i="2"/>
  <c r="U10" i="2"/>
  <c r="U11" i="2"/>
  <c r="U12" i="2"/>
  <c r="U13" i="2"/>
  <c r="U14" i="2"/>
  <c r="U15" i="2"/>
  <c r="U16" i="2"/>
  <c r="U17" i="2"/>
  <c r="U18" i="2"/>
  <c r="U19" i="2"/>
  <c r="U20" i="2"/>
  <c r="U21" i="2"/>
  <c r="U22" i="2"/>
  <c r="U23" i="2"/>
  <c r="U24" i="2"/>
  <c r="U25" i="2"/>
  <c r="U26" i="2"/>
  <c r="U27" i="2"/>
  <c r="U3" i="2"/>
  <c r="A2" i="15"/>
  <c r="A3" i="15"/>
  <c r="C3" i="15"/>
  <c r="D3" i="15"/>
  <c r="E3" i="15"/>
  <c r="A4" i="15"/>
  <c r="C4" i="15"/>
  <c r="D4" i="15"/>
  <c r="E4" i="15"/>
  <c r="A5" i="15"/>
  <c r="C5" i="15"/>
  <c r="D5" i="15"/>
  <c r="E5" i="15"/>
  <c r="A6" i="15"/>
  <c r="C6" i="15"/>
  <c r="D6" i="15"/>
  <c r="E6" i="15"/>
  <c r="A7" i="15"/>
  <c r="C7" i="15"/>
  <c r="D7" i="15"/>
  <c r="E7" i="15"/>
  <c r="D2" i="15"/>
  <c r="E2" i="15"/>
  <c r="C2" i="15"/>
  <c r="BC31" i="2"/>
  <c r="BC33" i="2"/>
  <c r="H11" i="1"/>
  <c r="H12" i="1"/>
  <c r="H13" i="1"/>
  <c r="H14" i="1"/>
  <c r="H15" i="1"/>
  <c r="H16" i="1"/>
  <c r="H17" i="1"/>
  <c r="H18" i="1"/>
  <c r="H19" i="1"/>
  <c r="H10" i="1"/>
</calcChain>
</file>

<file path=xl/sharedStrings.xml><?xml version="1.0" encoding="utf-8"?>
<sst xmlns="http://schemas.openxmlformats.org/spreadsheetml/2006/main" count="13290" uniqueCount="1241">
  <si>
    <t>Entry</t>
  </si>
  <si>
    <t>PM</t>
  </si>
  <si>
    <t>VOC</t>
  </si>
  <si>
    <t>Use for:</t>
  </si>
  <si>
    <t>8992VBS</t>
  </si>
  <si>
    <t>100VBS</t>
  </si>
  <si>
    <t>Light Duty Gasoline Vehicles-Start,VBS</t>
  </si>
  <si>
    <t>8993VBS</t>
  </si>
  <si>
    <t>101VBS (hot start)</t>
  </si>
  <si>
    <t>Light Duty Gasoline Vehicles - Stabilized Running, VBS</t>
  </si>
  <si>
    <t>8994VBS</t>
  </si>
  <si>
    <t>103VBS</t>
  </si>
  <si>
    <t>Conventional Diesel Exhaust - Idle, VBS</t>
  </si>
  <si>
    <t>8995VBS</t>
  </si>
  <si>
    <t>Conventional Diesel Exhaust - Transient, VBS</t>
  </si>
  <si>
    <t>8996VBS</t>
  </si>
  <si>
    <t>Heavy Duty Diesel Exhaust, VBS</t>
  </si>
  <si>
    <t>8873VBS</t>
  </si>
  <si>
    <t>102VBS</t>
  </si>
  <si>
    <t>Aircraft Exhaust, VBS</t>
  </si>
  <si>
    <t>Species ID</t>
  </si>
  <si>
    <t>Name</t>
  </si>
  <si>
    <t>Log C*</t>
  </si>
  <si>
    <t>Species   </t>
  </si>
  <si>
    <t>C* (µg/m3)</t>
  </si>
  <si>
    <t>log C*</t>
  </si>
  <si>
    <t>Carbon Number</t>
  </si>
  <si>
    <t>VBS Species</t>
  </si>
  <si>
    <t>Revised (EPA) Carbon Number</t>
  </si>
  <si>
    <t>Molecular Weight</t>
  </si>
  <si>
    <t>IVOCP6</t>
  </si>
  <si>
    <t>VOC1en1</t>
  </si>
  <si>
    <t>SVN1</t>
  </si>
  <si>
    <t>SVOCN1</t>
  </si>
  <si>
    <t>*MW based on assignment to representative C34.5 alkane.</t>
  </si>
  <si>
    <t>IVOCP5</t>
  </si>
  <si>
    <t>VOC1e0  </t>
  </si>
  <si>
    <t>SV0</t>
  </si>
  <si>
    <t>SVOCP0</t>
  </si>
  <si>
    <t>IVOCP4</t>
  </si>
  <si>
    <t>VOC1e1  </t>
  </si>
  <si>
    <t>SVP1</t>
  </si>
  <si>
    <t>SVOCP1</t>
  </si>
  <si>
    <t>IVOCP3</t>
  </si>
  <si>
    <t>VOC1e2 </t>
  </si>
  <si>
    <t>SVP2</t>
  </si>
  <si>
    <t>SVOCP2</t>
  </si>
  <si>
    <t>VOC1e3  </t>
  </si>
  <si>
    <t>SVP3</t>
  </si>
  <si>
    <t>VOC1e4  </t>
  </si>
  <si>
    <t>SVP4</t>
  </si>
  <si>
    <t>VOC1e5  </t>
  </si>
  <si>
    <t>SVP5</t>
  </si>
  <si>
    <t>VOC1e6  </t>
  </si>
  <si>
    <t>SVP6</t>
  </si>
  <si>
    <t>IVOCP6ARO</t>
  </si>
  <si>
    <t>POCP2</t>
  </si>
  <si>
    <t>IVOCP5ARO</t>
  </si>
  <si>
    <t>POCP1</t>
  </si>
  <si>
    <t>POC0</t>
  </si>
  <si>
    <t>POCN1</t>
  </si>
  <si>
    <t>POCN2</t>
  </si>
  <si>
    <t>PNCOMP2</t>
  </si>
  <si>
    <t>*MW Depends on source OM:OC</t>
  </si>
  <si>
    <t>PNCOMP1</t>
  </si>
  <si>
    <t>PNCOM0</t>
  </si>
  <si>
    <t>PNCOMN1</t>
  </si>
  <si>
    <t>PNCOMN2</t>
  </si>
  <si>
    <t>*MW is an average of single-ring aromatic and PAH species with C* = 10^6 ug m-3 detected in NMOG emissions.</t>
  </si>
  <si>
    <t>*MW is an average of single-ring aromatic and PAH species with C* = 10^5 ug m-3 detected in NMOG emissions.</t>
  </si>
  <si>
    <t>SPECIES_ID</t>
  </si>
  <si>
    <t>CAS</t>
  </si>
  <si>
    <t>CAS no hyphen</t>
  </si>
  <si>
    <t>EPAID</t>
  </si>
  <si>
    <t>SAROAD</t>
  </si>
  <si>
    <t>PAMS</t>
  </si>
  <si>
    <t>HAPS</t>
  </si>
  <si>
    <t>NAME</t>
  </si>
  <si>
    <t>SYMBOL</t>
  </si>
  <si>
    <t>SPEC_MW</t>
  </si>
  <si>
    <t>NonVOCTOG</t>
  </si>
  <si>
    <t>NOTE</t>
  </si>
  <si>
    <t>SRS ID</t>
  </si>
  <si>
    <t>Molecular Formula</t>
  </si>
  <si>
    <t>OXYGEN_to_CARBON_RATIO</t>
  </si>
  <si>
    <t>Smiles Notation</t>
  </si>
  <si>
    <t>VP_Pascal_EPI</t>
  </si>
  <si>
    <t>VP_Palcals_UM</t>
  </si>
  <si>
    <t/>
  </si>
  <si>
    <t>IVOCP6, C* = 1e6 ug m-3</t>
  </si>
  <si>
    <t>Intermediate Volatility Organic Compounds of Saturation Concentration (C*) 1,000,000 ug m-3. MW based on assignment to representative alkane, C13</t>
  </si>
  <si>
    <t>IVOCP5, C* = 1e5 ug m-3</t>
  </si>
  <si>
    <t>Intermediate Volatility Organic Compounds of Saturation Concentration (C*) 100,000 ug m-3. MW based on assignment to representative alkane,C15.5</t>
  </si>
  <si>
    <t>IVOCP4, C* = 1e4 ug m-3</t>
  </si>
  <si>
    <t>Intermediate Volatility Organic Compounds of Saturation Concentration (C*) 10,000 ug m-3. MW based on assignment to representative alkane,C18</t>
  </si>
  <si>
    <t>IVOCP3, C* = 1e3 ug m-3</t>
  </si>
  <si>
    <t>Intermediate Volatility Organic Compounds of Saturation Concentration (C*) 1,000 ug m-3.  MW based on assignment to representative alkane,C21</t>
  </si>
  <si>
    <t>SVOCP2, C* = 1e2 ug m-3</t>
  </si>
  <si>
    <t>Semivolatile Organic Compounds of Saturation Concentration (C*) 100 ug m-3. MW based on assignment to representative alkane,C24</t>
  </si>
  <si>
    <t>SVOCP1, C* = 1e1 ug m-3</t>
  </si>
  <si>
    <t>Semivolatile Organic Compounds of Saturation Concentration (C*) 10 ug m-3. MW based on assignment to representative alkane,C27.5</t>
  </si>
  <si>
    <t>SVOCP0, C* = 1e0 ug m-3</t>
  </si>
  <si>
    <t>Semivolatile Organic Compounds of Saturation Concentration (C*) 1 ug m-3. MW based on assignment to representative alkane,C31</t>
  </si>
  <si>
    <t>SVOCN1, C* = 1e-1 ug m-3</t>
  </si>
  <si>
    <t>Semivolatile Organic Compounds of Saturation Concentration (C*) 0.1 ug m-3. MW based on assignment to representative alkane,C34.5</t>
  </si>
  <si>
    <t>Aromatic IVOCP6, C* = 1e6 ug m-3</t>
  </si>
  <si>
    <t>Intermediate Volatility Aromatic Organic Compounds of Saturation Concentration (C*) 1,000,000 ug m-3, C15.5. MW is an average of single-ring aromatic and PAH species with C* = 10^6 ug m-3 detected in mobile source vehicle NMOG emissions.</t>
  </si>
  <si>
    <t>Aromatic IVOCP5, C* = 1e5 ug m-3</t>
  </si>
  <si>
    <t>Intermediate Volatility Aromatic Organic Compounds of Saturation Concentration (C*) 100,000 ug m-3, C13. *MW is an average of single-ring aromatic and PAH species with C* = 10^5 ug m-3 detected in mobile source vehicle NMOG emissions.</t>
  </si>
  <si>
    <t>POCP2, C* = 1e2 ug m-3</t>
  </si>
  <si>
    <t>Primary Organic Carbon Mass of Saturation Concentration (C*) 100 ug m-3 measured in the particle phase</t>
  </si>
  <si>
    <t>POCP1, C* = 1e1 ug m-3</t>
  </si>
  <si>
    <t>Primary Organic Carbon Mass of Saturation Concentration (C*) 10 ug m-3 measured in the particle phase</t>
  </si>
  <si>
    <t>POCP0, C* = 1e0 ug m-3</t>
  </si>
  <si>
    <t>Primary Organic Carbon Mass of Saturation Concentration (C*) 1 ug m-3 measured in the particle phase</t>
  </si>
  <si>
    <t>POCN1, C* = 1e-1 ug m-3</t>
  </si>
  <si>
    <t>Primary Organic Carbon Mass of Saturation Concentration (C*) 0.1 ug m-3 measured in the particle phase</t>
  </si>
  <si>
    <t>POCN2, C* = 1e-2 ug m-3</t>
  </si>
  <si>
    <t>Primary Organic Carbon Mass of Saturation Concentration (C*) 0.01 ug m-3 measured in the particle phase</t>
  </si>
  <si>
    <t>PNCOMP2, C* = 1e2 ug m-3</t>
  </si>
  <si>
    <t>Primary Organic Non-Carbon Mass of Saturation Concentration (C*) 100 ug m-3 measured in the particle phase</t>
  </si>
  <si>
    <t>PNCOMP1, C* = 1e1 ug m-3</t>
  </si>
  <si>
    <t>Primary Organic Non-Carbon Mass of Saturation Concentration (C*) 10 ug m-3 measured in the particle phase</t>
  </si>
  <si>
    <t>PNCOMP0, C* = 1e0 ug m-3</t>
  </si>
  <si>
    <t>Primary Organic Non-Carbon Mass of Saturation Concentration (C*) 1 ug m-3 measured in the particle phase</t>
  </si>
  <si>
    <t>PNCOMN1, C* = 1e-1 ug m-3</t>
  </si>
  <si>
    <t>Primary Organic Non-Carbon Mass of Saturation Concentration (C*) 0.1 ug m-3 measured in the particle phase</t>
  </si>
  <si>
    <t>PNCOMN2, C* = 1e-2 ug m-3</t>
  </si>
  <si>
    <t>Primary Organic Non-Carbon Mass of Saturation Concentration (C*) 0.01 ug m-3 measured in the particle phase</t>
  </si>
  <si>
    <t>VBS distribution of complete profiles</t>
  </si>
  <si>
    <t>Gasoline (cold-start)</t>
  </si>
  <si>
    <t>Gasoline (hot operation)</t>
  </si>
  <si>
    <t>Gas-turbine</t>
  </si>
  <si>
    <t>Diesel (non-DPF)</t>
  </si>
  <si>
    <t>Diesel (DPF)</t>
  </si>
  <si>
    <t>Note: Hot Operation (Column C) is actually Hot-Start</t>
  </si>
  <si>
    <t>NV</t>
  </si>
  <si>
    <t>log C* = -1</t>
  </si>
  <si>
    <t>log C* = 0</t>
  </si>
  <si>
    <t>log C* = 1</t>
  </si>
  <si>
    <t>log C* = 2</t>
  </si>
  <si>
    <t>log C* = 3</t>
  </si>
  <si>
    <t>log C* = 4</t>
  </si>
  <si>
    <t>log C* = 5</t>
  </si>
  <si>
    <t>log C* = 6</t>
  </si>
  <si>
    <t>log C* = 7</t>
  </si>
  <si>
    <t>log C* = 8</t>
  </si>
  <si>
    <t>log C* = 9</t>
  </si>
  <si>
    <t>log C* = 10</t>
  </si>
  <si>
    <t>log C* = 11</t>
  </si>
  <si>
    <t>IVOC Contribution to NMOG: These values include IVOC and IVOCARO which will be explicitly treated in subsequent worksheets</t>
  </si>
  <si>
    <t>LVOC and SVOC Contribution to total particle+vapor OM (semivolatile and below):  (PM)</t>
  </si>
  <si>
    <t>PROFILES.PROFILE_CODE</t>
  </si>
  <si>
    <t>SPECIES_PROPERTIES.SPECIES_ID</t>
  </si>
  <si>
    <t>WEIGHT_PERCENT</t>
  </si>
  <si>
    <t>Calculated using partition factor</t>
  </si>
  <si>
    <t>VIEW_PM_PROFILES</t>
  </si>
  <si>
    <t>8992</t>
  </si>
  <si>
    <t>Calcium</t>
  </si>
  <si>
    <t>Volatility Distribution FACTOR (from Table S3a)</t>
  </si>
  <si>
    <t>partitioned weight percent</t>
  </si>
  <si>
    <r>
      <t xml:space="preserve">WEIGHT_PER:  </t>
    </r>
    <r>
      <rPr>
        <b/>
        <sz val="11"/>
        <color theme="1"/>
        <rFont val="Calibri"/>
        <family val="2"/>
        <scheme val="minor"/>
      </rPr>
      <t>USE FOR SPECIATE</t>
    </r>
  </si>
  <si>
    <t>TOTAL</t>
  </si>
  <si>
    <t>MASTER_POL</t>
  </si>
  <si>
    <t>T_METHOD</t>
  </si>
  <si>
    <t>NORM_BASIS</t>
  </si>
  <si>
    <t>ORIG_COMPO</t>
  </si>
  <si>
    <t>PROFILE_TYPE</t>
  </si>
  <si>
    <t>STANDARD</t>
  </si>
  <si>
    <t>INCL_GAS</t>
  </si>
  <si>
    <t>TEST_YEAR</t>
  </si>
  <si>
    <t>J_RATING</t>
  </si>
  <si>
    <t>V_RATING</t>
  </si>
  <si>
    <t>D_RATING</t>
  </si>
  <si>
    <t>REGION</t>
  </si>
  <si>
    <t>LOWER_SIZE</t>
  </si>
  <si>
    <t>UPPER_SIZE</t>
  </si>
  <si>
    <t>SIBLING</t>
  </si>
  <si>
    <t>VERSION</t>
  </si>
  <si>
    <t>WEIGHT_PER</t>
  </si>
  <si>
    <t>New to this Profile?</t>
  </si>
  <si>
    <t>UNCERTAINT</t>
  </si>
  <si>
    <t>UNC_METHOD</t>
  </si>
  <si>
    <t>ANLYMETHOD</t>
  </si>
  <si>
    <t>SPECIES_PROPERTIES.NAME</t>
  </si>
  <si>
    <t>DOCUMENT</t>
  </si>
  <si>
    <r>
      <t xml:space="preserve">OxygentoCarbonRatio  </t>
    </r>
    <r>
      <rPr>
        <b/>
        <sz val="11"/>
        <color theme="1"/>
        <rFont val="Calibri"/>
        <family val="2"/>
        <scheme val="minor"/>
      </rPr>
      <t>(NOT USED - the oxygen to carbon ratio is not profile-specific  in SPECIATE5.0.  Profile specific O-to-C ratio  may be added as a field to a subsequent version)</t>
    </r>
  </si>
  <si>
    <t>Temp_Sample (Celsius)</t>
  </si>
  <si>
    <t>RH_Sample</t>
  </si>
  <si>
    <t>Particleloading_ug_per_m3</t>
  </si>
  <si>
    <t>Organic_loading_ug_per_m3</t>
  </si>
  <si>
    <t>Category_Level_1</t>
  </si>
  <si>
    <t>Category_Level_2</t>
  </si>
  <si>
    <t>Category_Level_3</t>
  </si>
  <si>
    <t>Master_Pollutant_Emission_Rate</t>
  </si>
  <si>
    <t>Emission_Rate_Unit</t>
  </si>
  <si>
    <t>Phase</t>
  </si>
  <si>
    <t>OrganicMaterial_to_OrganicCarbon_Ratio</t>
  </si>
  <si>
    <t>Mass_Overage</t>
  </si>
  <si>
    <t>Chromium</t>
  </si>
  <si>
    <t>A</t>
  </si>
  <si>
    <t>3-way catalysts on 1981-1990 and newer vehicles; oxidation catalysts were used from 1975-1908; Pre-1975 were non-catalytic controls.</t>
  </si>
  <si>
    <t>This is an extension of profile 8992 to a volatility basis set (VBS). 8992 is a composite profile of 98 tests ranging from 1968 to 2004 model year vehicles. See 8992 notes for more details of the tested vehicles.  VBS extension was based on dynamometer tests performed by CARB and CMU (Lu, Zhou and Robinson, Atmos. Phys. Chem., 2018). The representative volatility profile was applied to existing profile 8992 to quantify the amount of low, semi- and intermediate volatility compounds and to account for SVOCs not captured during the sampling. The OM:OC ratio of 1.2  (same as was used for 8992) was used  to quantify the contribution of PNCOM species to the profile.</t>
  </si>
  <si>
    <t>This study applied the LA92 Unified Driving Cycle (UDC), consisting of “cold start”, “hot stabilized running”, and “warm start” phases. PM samples were collected separately for each LA92 UDC test phase to minimize potential loss of the volatile fraction of PM during low PM concentration and hot exhaust gas conditions experienced during latter stages of the driving cycle. PM samples were collected from a dilution tunnel (dilution w10:1). A positive displacement pump-constant volume sampling (PDP-CVS) system was used to dilute the vehicle exhaust. The tunnel operating temperature was maintained at approximately 52 oC for all testing analyses. Dilution air was treated with a charcoal bed (for hydrocarbon [HC] stabilization) followed by a HEPA filter (99.97% Dispersed Oil Particulate [DOP] filter efficiency) to remove particles prior to mixing with vehicle exhaust.</t>
  </si>
  <si>
    <t>Gravimetric Mass</t>
  </si>
  <si>
    <t>C</t>
  </si>
  <si>
    <t>PM-VBS</t>
  </si>
  <si>
    <t>Yes</t>
  </si>
  <si>
    <t>No</t>
  </si>
  <si>
    <t>2005, 2011</t>
  </si>
  <si>
    <t>United States</t>
  </si>
  <si>
    <t>Standard deviation</t>
  </si>
  <si>
    <t>X-Ray Fluorescence (XRF)</t>
  </si>
  <si>
    <t>7440-70-2</t>
  </si>
  <si>
    <t>Ca</t>
  </si>
  <si>
    <t>Data from the Kansas City PM characterization Study. Final Report. EPA 420-R-08-009. U.S. EPA, April 2008. Available at http://www.epa.gov/oms/emission-factors-research/index.htm. Profile development documented in MOVES TOG and PM Speciation Report, http://www.epa.gov/otaq/models/moves/moves-reports.htm</t>
  </si>
  <si>
    <t>Combustion</t>
  </si>
  <si>
    <t>Mobile</t>
  </si>
  <si>
    <t>Gasoline</t>
  </si>
  <si>
    <t>Iron</t>
  </si>
  <si>
    <t>7440-47-3</t>
  </si>
  <si>
    <t>Cr</t>
  </si>
  <si>
    <t>Lead</t>
  </si>
  <si>
    <t>7439-89-6</t>
  </si>
  <si>
    <t>Fe</t>
  </si>
  <si>
    <t>Magnesium</t>
  </si>
  <si>
    <t>7439-92-1</t>
  </si>
  <si>
    <t>Pb</t>
  </si>
  <si>
    <t>Nickel</t>
  </si>
  <si>
    <t>Inferred</t>
  </si>
  <si>
    <t>7439-95-4</t>
  </si>
  <si>
    <t>Mg</t>
  </si>
  <si>
    <t>Nitrate</t>
  </si>
  <si>
    <t>7440-02-0</t>
  </si>
  <si>
    <t>Ni</t>
  </si>
  <si>
    <t>Organic carbon</t>
  </si>
  <si>
    <t>Ion Chromatography (IC)</t>
  </si>
  <si>
    <t>14797-55-8</t>
  </si>
  <si>
    <t>NO3-</t>
  </si>
  <si>
    <t>Phosphorus</t>
  </si>
  <si>
    <t>7723-14-0</t>
  </si>
  <si>
    <t>P</t>
  </si>
  <si>
    <t>Sodium</t>
  </si>
  <si>
    <t>7440-23-5</t>
  </si>
  <si>
    <t>Na</t>
  </si>
  <si>
    <t>Sulfate</t>
  </si>
  <si>
    <t>14808-79-8</t>
  </si>
  <si>
    <t>SO4=</t>
  </si>
  <si>
    <t>Zinc</t>
  </si>
  <si>
    <t>7440-66-6</t>
  </si>
  <si>
    <t>Zn</t>
  </si>
  <si>
    <t>Ammonium</t>
  </si>
  <si>
    <t>14798-03-9</t>
  </si>
  <si>
    <t>NH4+</t>
  </si>
  <si>
    <t>Chlorine atom</t>
  </si>
  <si>
    <t>22537-15-1</t>
  </si>
  <si>
    <t>Cl</t>
  </si>
  <si>
    <t>Elemental Carbon</t>
  </si>
  <si>
    <t>Thermal/Optical Reflectance</t>
  </si>
  <si>
    <t>7440-44-0</t>
  </si>
  <si>
    <t>EC</t>
  </si>
  <si>
    <t>Metal-bound Oxygen</t>
  </si>
  <si>
    <t>MOx</t>
  </si>
  <si>
    <t>Particulate Non-Carbon Organic Matter</t>
  </si>
  <si>
    <t>Calculation begins with value of OC from profile 8992 (42.64%), multiplies by 1.4 to account for mass that was volatilized during the diluted speciation test, and then applies the volatility distribution from Lu et al (2018), specifically 0.1274.
POCN2 = [OC_8992] * [Partitioning Correction] * [Volatility Distirbution Factor] = 42.64 * 1.4 * 0.1274</t>
  </si>
  <si>
    <t>E701250</t>
  </si>
  <si>
    <t>Other Unspeciated PM2.5</t>
  </si>
  <si>
    <t xml:space="preserve"> </t>
  </si>
  <si>
    <t>Calculation begins with value of OC from profile 8992 (42.64%), multiplies by 1.4 to account for mass that was volatilized during the diluted speciation test, and then applies the volatility distribution from Lu et al (2018), specifically 0.0354.
See example calculation for species POCN2.</t>
  </si>
  <si>
    <t>Calculation begins with value of OC from profile 8992 (42.64%), multiplies by 1.4 to account for mass that was volatilized during the diluted speciation test, and then applies the volatility distribution from Lu et al (2018), specifically 0.0769.
See example calculation for species POCN2</t>
  </si>
  <si>
    <t>Calculation begins with value of OC from profile 8992 (42.64%), multiplies by 1.4 to account for mass that was volatilized during the diluted speciation test, and then applies the volatility distribution from Lu et al (2018), specifically 0.3676.
See example calculation for species POCN2</t>
  </si>
  <si>
    <t>Calculation begins with value of OC from profile 8992 (42.64%), multiplies by 1.4 to account for mass that was volatilized during the diluted speciation test, and then applies the volatility distribution from Lu et al (2018), specifically 0.3927.
See example calculation for species POCN2</t>
  </si>
  <si>
    <t>Calculation begins with value of OC from profile 8992 (42.64%), multiplies by 1.4 to account for mass that was volatilized during the diluted speciation test, and then applies the volatility distribution from Lu et al (2018), specifically 0.1274. An OM:OC value of 1.2 is applied to account for non-carbon mass undetected by the thermal/optical technique.
PNCOMN2 = [OC_8992] * [Partitioning Correction] * [Volatility Distribution Factor] * OM:OC = 42.64 * 1.4 * 0.1274 * 0.2</t>
  </si>
  <si>
    <t>Calculation begins with value of OC from profile 8992 (42.64%), multiplies by 1.4 to account for mass that was volatilized during the diluted speciation test, and then applies the volatility distribution from Lu et al (2018), specifically 0.0354. An OM:OC value of 1.2 is applied to account for non-carbon mass undetected by the thermal/optical technique.
See example calculation for species PNCOMN2.</t>
  </si>
  <si>
    <t>Calculation begins with value of OC from profile 8992 (42.64%), multiplies by 1.4 to account for mass that was volatilized during the diluted speciation test, and then applies the volatility distribution from Lu et al (2018), specifically 0.0769. An OM:OC value of 1.2 is applied to account for non-carbon mass undetected by the thermal/optical technique.
See example calculation for species PNCOMN2.</t>
  </si>
  <si>
    <t>Calculation begins with value of OC from profile 8992 (42.64%), multiplies by 1.4 to account for mass that was volatilized during the diluted speciation test, and then applies the volatility distribution from Lu et al (2018), specifically 0.3676. An OM:OC value of 1.2 is applied to account for non-carbon mass undetected by the thermal/optical technique.
See example calculation for species PNCOMN2.</t>
  </si>
  <si>
    <t>Calculation begins with value of OC from profile 8992 (42.64%), multiplies by 1.4 to account for mass that was volatilized during the diluted speciation test, and then applies the volatility distribution from Lu et al (2018), specifically 0.3927. An OM:OC value of 1.2 is applied to account for non-carbon mass undetected by the thermal/optical technique.
See example calculation for species PNCOMN2.</t>
  </si>
  <si>
    <t>H/C</t>
  </si>
  <si>
    <t>O/C</t>
  </si>
  <si>
    <t>OM:OC</t>
  </si>
  <si>
    <t>ORGANIC_MATTER_to_ORGANIC_CARBON_RATIO</t>
  </si>
  <si>
    <t>SPECIES.PROFILE_CODE</t>
  </si>
  <si>
    <t>SPECIES.SPECIES_ID</t>
  </si>
  <si>
    <t>Volatility Distribution FACTOR  (from Table S3a)</t>
  </si>
  <si>
    <t>USE FOR SPECIATE Calculated using partition factor</t>
  </si>
  <si>
    <t>8993</t>
  </si>
  <si>
    <t>4.4</t>
  </si>
  <si>
    <t>Al</t>
  </si>
  <si>
    <t>PROFILE_CODE</t>
  </si>
  <si>
    <t>PM_PROFILE.NAME</t>
  </si>
  <si>
    <t>QUALITY</t>
  </si>
  <si>
    <t>CONTROLS</t>
  </si>
  <si>
    <t>P_DATE</t>
  </si>
  <si>
    <t>NOTES</t>
  </si>
  <si>
    <t>SIMPLIFIED</t>
  </si>
  <si>
    <t>OxygentoCarbonRatio (NOT USED - the oxygen to carbon ratio is not profile-specific  in SPECIATE5.0.  Profile specific O-to-C ratio  may be added as a field to a subsequent version)</t>
  </si>
  <si>
    <t>Light-duty Gasoline Vehicles Exhaust - Stabilized Running, VBS</t>
  </si>
  <si>
    <t>This is an extension of profile 8993 to a volatility basis set (VBS). 8993 is a composite profile of 98 tests ranging from 1968 to 2004 model year vehicles. See 8993 notes for more details of the tested vehicles.  VBS extension was based on dynamometer tests performed by CARB and CMU (Lu, Zhou and Robinson, Atmos. Phys. Chem., 2018). The representative volatility profile was applied to existing profile 8993 to quantify the amount of low, semi- and intermediate volatility compounds and to account for SVOCs not captured during the sampling. The OM:OC ratio of 1.2  (same as was used for 8992) was used  to quantify the contribution of PNCOM species to the profile.</t>
  </si>
  <si>
    <t>101VBS</t>
  </si>
  <si>
    <t>7429-90-5</t>
  </si>
  <si>
    <t>Aluminum</t>
  </si>
  <si>
    <t>Cu</t>
  </si>
  <si>
    <t>7440-50-8</t>
  </si>
  <si>
    <t>Copper</t>
  </si>
  <si>
    <t>Mn</t>
  </si>
  <si>
    <t>Mo</t>
  </si>
  <si>
    <t>Inductively-coupled plasma mass spectrometry (ICP-</t>
  </si>
  <si>
    <t>7439-96-5</t>
  </si>
  <si>
    <t>Manganese</t>
  </si>
  <si>
    <t>7439-98-7</t>
  </si>
  <si>
    <t>Molybdenum</t>
  </si>
  <si>
    <t>OC</t>
  </si>
  <si>
    <t>K</t>
  </si>
  <si>
    <t>Potassium</t>
  </si>
  <si>
    <t>Si</t>
  </si>
  <si>
    <t>7440-21-3</t>
  </si>
  <si>
    <t>Silicon</t>
  </si>
  <si>
    <t>Ti</t>
  </si>
  <si>
    <t>7440-32-6</t>
  </si>
  <si>
    <t>Titanium</t>
  </si>
  <si>
    <t>Br</t>
  </si>
  <si>
    <t>10097-32-2</t>
  </si>
  <si>
    <t>Bromine Atom</t>
  </si>
  <si>
    <t>PNCOM</t>
  </si>
  <si>
    <t>Calculation begins with value of OC from profile 8993 (55.70%), multiplies by 1.4 to account for mass that was volatilized during the diluted speciation test, and then applies the volatility distribution from Lu et al (2018), specifically 0.0993.
POCN2 = [OC_8993] * [Partitioning Correction] * [Volatility Distirbution Factor] = 55.70 * 1.4 * 0.0993</t>
  </si>
  <si>
    <t>PMO</t>
  </si>
  <si>
    <t>Calculation begins with value of OC from profile 8993 (55.70%), multiplies by 1.4 to account for mass that was volatilized during the diluted speciation test, and then applies the volatility distribution from Lu et al (2018), specifically 0.1778.
See example calculation for species POCN2.</t>
  </si>
  <si>
    <t>E701251</t>
  </si>
  <si>
    <t>Calculation begins with value of OC from profile 8993 (55.70%), multiplies by 1.4 to account for mass that was volatilized during the diluted speciation test, and then applies the volatility distribution from Lu et al (2018), specifically 0.0662.
See example calculation for species POCN2.</t>
  </si>
  <si>
    <t>E701252</t>
  </si>
  <si>
    <t>Calculation begins with value of OC from profile 8993 (55.70%), multiplies by 1.4 to account for mass that was volatilized during the diluted speciation test, and then applies the volatility distribution from Lu et al (2018), specifically 0.3661.
See example calculation for species POCN2.</t>
  </si>
  <si>
    <t>E701253</t>
  </si>
  <si>
    <t>Calculation begins with value of OC from profile 8993 (55.70%), multiplies by 1.4 to account for mass that was volatilized during the diluted speciation test, and then applies the volatility distribution from Lu et al (2018), specifically 0.2906.
See example calculation for species POCN2.</t>
  </si>
  <si>
    <t>E701254</t>
  </si>
  <si>
    <t>Calculation begins with value of OC from profile 8993 (55.70%), multiplies by 1.4 to account for mass that was volatilized during the diluted speciation test, and then applies the volatility distribution from Lu et al (2018), specifically 0.0993. An OM:OC value of 1.2 is applied to account for non-carbon mass undetected by the thermal/optical technique.
PNCOMN2 = [OC_8993] * [Partitioning Correction] * [Volatility Distribution Factor] * OM:OC = 55.70 * 1.4 * 0.0993 * 0.2</t>
  </si>
  <si>
    <t>Calculation begins with value of OC from profile 8993 (55.70%), multiplies by 1.4 to account for mass that was volatilized during the diluted speciation test, and then applies the volatility distribution from Lu et al (2018), specifically 0.1778. An OM:OC value of 1.2 is applied to account for non-carbon mass undetected by the thermal/optical technique.
See example calculation for species PNCOMN2.</t>
  </si>
  <si>
    <t>Calculation begins with value of OC from profile 8993 (55.70%), multiplies by 1.4 to account for mass that was volatilized during the diluted speciation test, and then applies the volatility distribution from Lu et al (2018), specifically 0.0662. An OM:OC value of 1.2 is applied to account for non-carbon mass undetected by the thermal/optical technique.
See example calculation for species PNCOMN2.</t>
  </si>
  <si>
    <t>Calculation begins with value of OC from profile 8993 (55.70%), multiplies by 1.4 to account for mass that was volatilized during the diluted speciation test, and then applies the volatility distribution from Lu et al (2018), specifically 0.3661. An OM:OC value of 1.2 is applied to account for non-carbon mass undetected by the thermal/optical technique.
See example calculation for species PNCOMN2.</t>
  </si>
  <si>
    <t>Calculation begins with value of OC from profile 8993 (55.70%), multiplies by 1.4 to account for mass that was volatilized during the diluted speciation test, and then applies the volatility distribution from Lu et al (2018), specifically 0.2906. An OM:OC value of 1.2 is applied to account for non-carbon mass undetected by the thermal/optical technique.
See example calculation for species PNCOMN2.</t>
  </si>
  <si>
    <t>Volatility Distribution FACTOR</t>
  </si>
  <si>
    <t>VBS SPECIES</t>
  </si>
  <si>
    <t>8994</t>
  </si>
  <si>
    <t>Conventional Diesel Exhaust - Idle Cycle, VBS</t>
  </si>
  <si>
    <t>None</t>
  </si>
  <si>
    <t>This is an extension of profile 8994 to a volaitlity basis set (VBS) approach. Based on CRC Project No. E-55/E-59 "Heavy-duty Vehicle Chassis Dynamometer Testing for Emissions Inventory, Air Quality Modeling, Source Appointment and Air Toxics Emissions Inventory". Extension to Volatility Basis Set (VBS) was based on dynamometer tests performed by CARB and CMU (Lu, Zhou and Robinson, Atmos. Phys. Chem., 2018). The representative volaitlity profile was applied to existing profile 8994 to quantify the amount of low, semi- and interdiate volatility compounds and to account for SVOCs not captured during the sampling. The traditional OM:OC ratio of 1.2 for vehicles was used to quantify the contribution of PNCOM species to the profile.</t>
  </si>
  <si>
    <t>Emissions measurement was conducted using one of the WVU Transportable Heavy-Duty Vehicle Emissions Testing Laboratories. The laboratory employed a chassis dynamometer, with flywheels and eddy-current power absorbers, a full-scale dilution tunnel, heated probes and sample lines and research grade gas analyzers. PM was measured gravimetrically. The primary dilution tunnel was supplied with HEPA filtered dilution air. Additional sampling ports on the dilution tunnel supplied dilute exhaust for capturing unregulated species and PM size fractions. This study employed a new test schedule, intended for Heavy Heavy-Duty Diesel Trucks (HHDDT) and hence known as the HHDDT schedule. It consisted of four speed-time modes, namely idle, creep, transient and cruise. This schedule was developed by the California Air Resources Board and was previously evaluated for heavy truck testing by West Virginia University.</t>
  </si>
  <si>
    <t>2007, 2011</t>
  </si>
  <si>
    <t>N/A</t>
  </si>
  <si>
    <t>Data from CRC Project No. E-55/E-59 Heavy-duty Vehicle Chassis Dynamometer Testing for Emissions Inventory, Air Quality Modeling, Source Appointment and Air Toxics Emissions Inventory. Profile development documented in MOVES TOG and PM Speciation Report, http://www.epa.gov/otaq/models/moves/moves-reports.htm</t>
  </si>
  <si>
    <t>Diesel</t>
  </si>
  <si>
    <t>Note: Partitioning factors are dervied from</t>
  </si>
  <si>
    <t xml:space="preserve">a combination of columns E-F, rows 26-31 </t>
  </si>
  <si>
    <t>on tab "Table S3a"</t>
  </si>
  <si>
    <t>Calculation begins with value of OC from profile 8994 (34.74%), and then applies the volatility distribution consistent with Lu et al (2018), specifically 0.1328.
POCN2 = [OC_8994] * [Partitioning Correction] * [Volatility Distirbution Factor] = 34.74 * 1.4 * 0.1328</t>
  </si>
  <si>
    <t>Calculation begins with value of OC from profile 8994 (34.74%), and then applies the volatility distribution consistent with Lu et al (2018), specifically 0.0542.
See example calculation for species POCN2.</t>
  </si>
  <si>
    <t>Calculation begins with value of OC from profile 8994 (34.74%), and then applies the volatility distribution consistent with Lu et al (2018), specifically 0.0857.
See example calculation for species POCN2.</t>
  </si>
  <si>
    <t>Calculation begins with value of OC from profile 8994 (34.74%), and then applies the volatility distribution consistent with Lu et al (2018), specifically 0.3639.
See example calculation for species POCN2.</t>
  </si>
  <si>
    <t>Calculation begins with value of OC from profile 8994 (34.74%), and then applies the volatility distribution consistent with Lu et al (2018), specifically 0.3634.
See example calculation for species POCN2.</t>
  </si>
  <si>
    <t>Calculation begins with value of OC from profile 8994 (34.74%), and then applies the volatility distribution consistent with Lu et al (2018), specifically 0.1328. An OM:OC value of 1.2 is applied to account for non-carbon mass undetected by the thermal/optical technique.
PNCOMN2 = [OC_8994] * [Partitioning Correction] * [Volatility Distribution Factor] * OM:OC = 34.74 * 1.4 * 0.1328 * 0.2</t>
  </si>
  <si>
    <t>Calculation begins with value of OC from profile 8994 (34.74%), and then applies the volatility distribution consistent with Lu et al (2018), specifically 0.0542. An OM:OC value of 1.2 is applied to account for non-carbon mass undetected by the thermal/optical technique.
See example calculation for species PNCOMN2.</t>
  </si>
  <si>
    <t>Calculation begins with value of OC from profile 8994 (34.74%), and then applies the volatility distribution consistent with Lu et al (2018), specifically 0.0857. An OM:OC value of 1.2 is applied to account for non-carbon mass undetected by the thermal/optical technique.
See example calculation for species PNCOMN2.</t>
  </si>
  <si>
    <t>Calculation begins with value of OC from profile 8994 (34.74%), and then applies the volatility distribution consistent with Lu et al (2018), specifically 0.3639. An OM:OC value of 1.2 is applied to account for non-carbon mass undetected by the thermal/optical technique.
See example calculation for species PNCOMN2.</t>
  </si>
  <si>
    <t>Calculation begins with value of OC from profile 8994 (34.74%), and then applies the volatility distribution consistent with Lu et al (2018), specifically 0.3634. An OM:OC value of 1.2 is applied to account for non-carbon mass undetected by the thermal/optical technique.
See example calculation for species PNCOMN2.</t>
  </si>
  <si>
    <t xml:space="preserve">Volatility Distribution FACTOR </t>
  </si>
  <si>
    <t>8995</t>
  </si>
  <si>
    <t>Conventional Diesel Exhaust - Transient Cycle, VBS</t>
  </si>
  <si>
    <t>This is an extension of profile 8995 to a volaitlity basis set (VBS) approach. Based on CRC Project No. E-55/E-59 "Heavy-duty Vehicle Chassis Dynamometer Testing for Emissions Inventory, Air Quality Modeling, Source Appointment and Air Toxics Emissions Inventory". Extension to Volatility Basis Set (VBS) was based on dynamometer tests performed by CARB and CMU (Lu, Zhou and Robinson, Atmos. Phys. Chem., 2018). The representative volaitlity profile was applied to existing profile 8995 to quantify the amount of low, semi- and interdiate volatility compounds and to account for SVOCs not captured during the sampling. The traditional OM:OC ratio of 1.2 for vehicles was used to quantify the contribution of PNCOM species to the profile.</t>
  </si>
  <si>
    <t>Note: Partitioning factors are derived from</t>
  </si>
  <si>
    <t>Calculation begins with value of OC from profile 8995 (14.52%), and then applies the volatility distribution consistent with Lu et al (2018), specifically 0.1328.
POCN2 = [OC_8995] * [Partitioning Correction] * [Volatility Distirbution Factor] = 14.52 * 0.1328</t>
  </si>
  <si>
    <t>Calculation begins with value of OC from profile 8995 (14.52%), and then applies the volatility distribution consistent with Lu et al (2018), specifically 0.0542.
See example calculation for species POCN2.</t>
  </si>
  <si>
    <t>Calculation begins with value of OC from profile 8995 (14.52%), and then applies the volatility distribution consistent with Lu et al (2018), specifically 0.0857.
See example calculation for species POCN2.</t>
  </si>
  <si>
    <t>Calculation begins with value of OC from profile 8995 (14.52%), and then applies the volatility distribution consistent with Lu et al (2018), specifically 0.3639.
See example calculation for species POCN2.</t>
  </si>
  <si>
    <t>Calculation begins with value of OC from profile 8995 (14.52%), and then applies the volatility distribution consistent with Lu et al (2018), specifically 0.3634.
See example calculation for species POCN2.</t>
  </si>
  <si>
    <t>Calculation begins with value of OC from profile 8995 (14.52%), and then applies the volatility distribution consistent with Lu et al (2018), specifically 0.1328. An OM:OC value of 1.2 is applied to account for non-carbon mass undetected by the thermal/optical technique.
PNCOMN2 = [OC_8995] * [Partitioning Correction] * [Volatility Distribution Factor] * OM:OC = 14.52 * 0.1328 * 0.2</t>
  </si>
  <si>
    <t>Calculation begins with value of OC from profile 8995 (14.52%), and then applies the volatility distribution consistent with Lu et al (2018), specifically 0.0542. An OM:OC value of 1.2 is applied to account for non-carbon mass undetected by the thermal/optical technique.
See example calculation for species PNCOMN2.</t>
  </si>
  <si>
    <t>Calculation begins with value of OC from profile 8995 (14.52%), and then applies the volatility distribution consistent with Lu et al (2018), specifically 0.0857. An OM:OC value of 1.2 is applied to account for non-carbon mass undetected by the thermal/optical technique.
See example calculation for species PNCOMN2.</t>
  </si>
  <si>
    <t>Calculation begins with value of OC from profile 8995 (14.52%), and then applies the volatility distribution consistent with Lu et al (2018), specifically 0.3639. An OM:OC value of 1.2 is applied to account for non-carbon mass undetected by the thermal/optical technique.
See example calculation for species PNCOMN2.</t>
  </si>
  <si>
    <t>Calculation begins with value of OC from profile 8995 (14.52%), and then applies the volatility distribution consistent with Lu et al (2018), specifically 0.3634. An OM:OC value of 1.2 is applied to account for non-carbon mass undetected by the thermal/optical technique.
See example calculation for species PNCOMN2.</t>
  </si>
  <si>
    <t>PARTITION FACTOR</t>
  </si>
  <si>
    <t>8996</t>
  </si>
  <si>
    <t>Diesel Exhaust - Heavy-heavy duty truck - 2007 model year with NCOM, VBS</t>
  </si>
  <si>
    <t>Diesel oxidation catalyst &amp; catalyzed diesel particulate filter</t>
  </si>
  <si>
    <t>This is an extension of profile 8996 to a volaitlity basis set (VBS) approach. This profile renormalizes profile 5680 to include NCOM species for use with AE6 modeling. Test cycle - 16-Hour Cycle which includes four 4-hour segments consisting of FTPs and CARB 5-Modes. The CARB 5-Modes were developed earlier by CARB and include curb idle, creep, transient, cruise, and high speed cruise modes. Average of all 4 diesel engines. Due to low PM emission rates, the profile is not corrected for background. Extension to Volatility Basis Set (VBS) was based on dynamometer tests performed by CARB and CMU (Lu, Zhou and Robinson, Atmos. Phys. Chem., 2018). The representative volaitlity profile was applied to existing profile 8996 to quantify the amount of low, semi- and interdiate volatility compounds and to account for SVOCs not captured during the sampling. The traditional OM:OC ratio of 1.2 for vehicles was used to quantify the contribution of PNCOM species to the profile.</t>
  </si>
  <si>
    <t>The diesel engines were turbocharged with water cooled intake air systems and equipped with exhaust gas recirculation (EGR). The engines were fueled with ultra-low sulfur diesel (ULSD) that conformed to US EPA CFR Part 1065 ULSD fuel specifications.</t>
  </si>
  <si>
    <t>2008, 2011</t>
  </si>
  <si>
    <t xml:space="preserve">Profile development documented in MOVES TOG and PM Speciation Report, http://www.epa.gov/otaq/models/moves/moves-reports.htm </t>
  </si>
  <si>
    <t>Calculation begins with value of OC from profile 8996 (22.34%), and then applies the volatility distribution consistent with Lu et al (2018), specifically 0.1328.
POCN2 = [OC_8996] * [Partitioning Correction] * [Volatility Distirbution Factor] = 22.34 * 0.1328</t>
  </si>
  <si>
    <t>Calculation begins with value of OC from profile 8996 (22.34%), and then applies the volatility distribution consistent with Lu et al (2018), specifically 0.0542.
See example calculation for species POCN2.</t>
  </si>
  <si>
    <t>Calculation begins with value of OC from profile 8996 (22.34%), and then applies the volatility distribution consistent with Lu et al (2018), specifically 0.0857.
See example calculation for species POCN2.</t>
  </si>
  <si>
    <t>Calculation begins with value of OC from profile 8996 (22.34%), and then applies the volatility distribution consistent with Lu et al (2018), specifically 0.3639.
See example calculation for species POCN2.</t>
  </si>
  <si>
    <t>Calculation begins with value of OC from profile 8996 (22.34%), and then applies the volatility distribution consistent with Lu et al (2018), specifically 0.3634.
See example calculation for species POCN2.</t>
  </si>
  <si>
    <t>Calculation begins with value of OC from profile 8996 (22.34%), and then applies the volatility distribution consistent with Lu et al (2018), specifically 0.1328. An OM:OC value of 1.2 is applied to account for non-carbon mass undetected by the thermal/optical technique.
PNCOMN2 = [OC_8996] * [Partitioning Correction] * [Volatility Distribution Factor] * OM:OC = 22.34 * 0.1328 * 0.2</t>
  </si>
  <si>
    <t>Calculation begins with value of OC from profile 8996 (22.34%), and then applies the volatility distribution consistent with Lu et al (2018), specifically 0.0542. An OM:OC value of 1.2 is applied to account for non-carbon mass undetected by the thermal/optical technique.
See example calculation for species PNCOMN2.</t>
  </si>
  <si>
    <t>Calculation begins with value of OC from profile 8996 (22.34%), and then applies the volatility distribution consistent with Lu et al (2018), specifically 0.0857. An OM:OC value of 1.2 is applied to account for non-carbon mass undetected by the thermal/optical technique.
See example calculation for species PNCOMN2.</t>
  </si>
  <si>
    <t>Calculation begins with value of OC from profile 8996 (22.34%), and then applies the volatility distribution consistent with Lu et al (2018), specifically 0.3639. An OM:OC value of 1.2 is applied to account for non-carbon mass undetected by the thermal/optical technique.
See example calculation for species PNCOMN2.</t>
  </si>
  <si>
    <t>Calculation begins with value of OC from profile 8996 (22.34%), and then applies the volatility distribution consistent with Lu et al (2018), specifically 0.3634. An OM:OC value of 1.2 is applied to account for non-carbon mass undetected by the thermal/optical technique.
See example calculation for species PNCOMN2.</t>
  </si>
  <si>
    <t>Notes (factor of 1.4 remove from ANYLMETHOD)</t>
  </si>
  <si>
    <t>8873</t>
  </si>
  <si>
    <t>ANLYMETHOD needs to be double checked</t>
  </si>
  <si>
    <t>D</t>
  </si>
  <si>
    <t>Not Available</t>
  </si>
  <si>
    <t>This is an extension of profile 8873 to a volaitlity basis set (VBS) approach. CFM56-2C1 engine, APEX-1 study, tests were conducted at 19% rated thrust. Extension to Volatility Basis Set (VBS) was based on dynamometer tests performed by CARB and CMU (Lu, Zhou and Robinson, Atmos. Phys. Chem., 2018). The representative volaitlity profile was applied to existing profile 8873 to quantify the amount of low, semi- and interdiate volatility compounds and to account for SVOCs not captured during the sampling. The traditional OM:OC ratio of 1.2 for vehicles was used to quantify the contribution of PNCOM species to the profile.</t>
  </si>
  <si>
    <t>The sample extraction system used a tapered probe anchored to the tarmac to collect emissions from a single point, primarily 30 m downstream from the engine exit plane at the exhaust plume centerline. Following collection, the plume sample passed through 18 to 26 m of 5-cm (outside diameter) stainless steel tubing at ambient temperature into a PM2.5 virtual impactor. It was then directed to a stainless steel sampling tunnel (9 m long, 15 cm inside diameter) and delivered to the various instruments via a series of “button hook” stack sampling nozzles (staggered in height inside the sampling tunnel) and custom designed four-way flow splitters.</t>
  </si>
  <si>
    <t>2004-2010</t>
  </si>
  <si>
    <t>Chemical Characterization of the Fine Particle Emissions from Commercial Aircraft Engines during the Aircraft Particle Emissions eXperiment (APEX) 1 to 3, Environ. Sci. Technol., 2011, 45 (8), pp 3415–3421 DOI: 10.1021/es103880d</t>
  </si>
  <si>
    <t>Aircraft</t>
  </si>
  <si>
    <t>7704-34-9</t>
  </si>
  <si>
    <t>Sulfur</t>
  </si>
  <si>
    <t>S</t>
  </si>
  <si>
    <t>Thermal/Optical Transmission</t>
  </si>
  <si>
    <t>24203-36-9</t>
  </si>
  <si>
    <t>Potassium ion</t>
  </si>
  <si>
    <t>K+</t>
  </si>
  <si>
    <t>Inferred by taking 100 minus sum of non-duplicated species (S and SO4 duplicated)</t>
  </si>
  <si>
    <t>Calculation begins with value of OC from profile 8873 (27.28%), and then applies the volatility distribution consistent with Lu et al (2018), specifically 0.0259.
POCN2 = [OC_8873] * [Partitioning Correction] * [Volatility Distirbution Factor] = 27.28 * 1.4 * 0.0259</t>
  </si>
  <si>
    <t>PNCOM * used 1.25 to compute PNCOM. Not 1.2.   This is the Reff* et al approach but was not used for other profiles in this WB because they were AE6 and had already used 1.2.</t>
  </si>
  <si>
    <t>Calculation begins with value of OC from profile 8873 (27.28%), and then applies the volatility distribution consistent with Lu et al (2018), specifically 0.1230.
See example calculation for species POCN2.</t>
  </si>
  <si>
    <t>Calculation begins with value of OC from profile 8873 (27.28%), and then applies the volatility distribution consistent with Lu et al (2018), specifically 0.2599.
See example calculation for species POCN2.</t>
  </si>
  <si>
    <t xml:space="preserve">Reff et al*--Reff, Adam, Prakash V Bhave, Heather Simon, Thompson G Pace, George A Pouliot, J David Mobley, and Marc Houyoux. 2009. 'Emissions Inventory of PM2.5 Trace Elements across the United States', Environmental Science &amp; Technology, 43, no. 15: 5790-96. DOI: 10.1021/es802930x </t>
  </si>
  <si>
    <t>Calculation begins with value of OC from profile 8873 (27.28%), and then applies the volatility distribution consistent with Lu et al (2018), specifically 0.3837.
See example calculation for species POCN2.</t>
  </si>
  <si>
    <t>Calculation begins with value of OC from profile 8873 (27.28%), and then applies the volatility distribution consistent with Lu et al (2018), specifically 0.2076.
See example calculation for species POCN2.</t>
  </si>
  <si>
    <t>Calculation begins with value of OC from profile 8873 (27.28%), and then applies the volatility distribution consistent with Lu et al (2018), specifically 0.2076. An OM:OC value of 1.2 is applied to account for non-carbon mass undetected by the thermal/optical technique.
PNCOMN2 = [OC_8873] * [Partitioning Correction] * [Volatility Distribution Factor] * OM:OC = 27.28 * 1.4 * 0.2076 * 0.2</t>
  </si>
  <si>
    <t>Calculation begins with value of OC from profile 8873 (27.28%), and then applies the volatility distribution consistent with Lu et al (2018), specifically 0.1230. An OM:OC value of 1.2 is applied to account for non-carbon mass undetected by the thermal/optical technique.
See example calculation for species PNCOMN2.</t>
  </si>
  <si>
    <t>NeutralizedSulfate</t>
  </si>
  <si>
    <t>Calculation begins with value of OC from profile 8873 (27.28%), and then applies the volatility distribution consistent with Lu et al (2018), specifically 0.2599. An OM:OC value of 1.2 is applied to account for non-carbon mass undetected by the thermal/optical technique.
See example calculation for species PNCOMN2.</t>
  </si>
  <si>
    <t>non-neutralizedsulfate</t>
  </si>
  <si>
    <t>Calculation begins with value of OC from profile 8873 (27.28%), and then applies the volatility distribution consistent with Lu et al (2018), specifically 0.3837. An OM:OC value of 1.2 is applied to account for non-carbon mass undetected by the thermal/optical technique.
See example calculation for species PNCOMN2.</t>
  </si>
  <si>
    <t>Calculation begins with value of OC from profile 8873 (27.28%), and then applies the volatility distribution consistent with Lu et al (2018), specifically 0.2076. An OM:OC value of 1.2 is applied to account for non-carbon mass undetected by the thermal/optical technique.
See example calculation for species PNCOMN2.</t>
  </si>
  <si>
    <t>Mounadjusted</t>
  </si>
  <si>
    <t>MBO adjste</t>
  </si>
  <si>
    <t>WG mem (DRAFT)</t>
  </si>
  <si>
    <t>CATEGORY_LEVEL_1_Generation_Mechanism</t>
  </si>
  <si>
    <t>CATEGORY_LEVEL_2_Sector_Equipment</t>
  </si>
  <si>
    <t>CATEGORY_LEVEL_3_ Fuel_Product</t>
  </si>
  <si>
    <t>OxygentoCarbonRatio  (NOT USED - the oxygen to carbon ratio is not profile-specific  in SPECIATE5.0.  Profile specific O-to-C ratio  may be added as a field to a subsequent version)</t>
  </si>
  <si>
    <t>Ben Murphy</t>
  </si>
  <si>
    <t>This is an extension of profile 8992 to a volatility basis set (VBS). 8992 is a composite profile of 98 tests ranging from 1968 to 2004 model year vehicles. See 8992 notes for more details of the tested vehicles.  VBS extension was based on dynamometer tests performed by CARB and CMU (Lu, Zhou and Robinson, Atmos. Phys. Chem., 2018). The representative volatility profile was applied to existing profile 8992 to quantify the amount of low, semi- and intermediate volatility compounds and to account for SVOCs not captured during the sampling. The OM:OC ratio of 1.2  (same as was used for 8992) was used  to quantify the contribution of PNCOM species to the profile. Only species 3245-3254 and species 2671 were updated for these profiles. All others were taken from the original profiles.</t>
  </si>
  <si>
    <t>Mobile; Onroad; Light Duty</t>
  </si>
  <si>
    <t>This is an extension of profile 8993 to a volatility basis set (VBS). 8993 is a composite profile of 98 tests ranging from 1968 to 2004 model year vehicles. See 8993 notes for more details of the tested vehicles.  VBS extension was based on dynamometer tests performed by CARB and CMU (Lu, Zhou and Robinson, Atmos. Phys. Chem., 2018). The representative volatility profile was applied to existing profile 8993 to quantify the amount of low, semi- and intermediate volatility compounds and to account for SVOCs not captured during the sampling. The OM:OC ratio of 1.2  (same as was used for 8992) was used  to quantify the contribution of PNCOM species to the profile.  Only species 3245-3254 and species 2671 were updated for these profiles. All others were taken from the original profiles.</t>
  </si>
  <si>
    <t>This is an extension of profile 8994 to a volaitlity basis set (VBS) approach. Based on CRC Project No. E-55/E-59 "Heavy-duty Vehicle Chassis Dynamometer Testing for Emissions Inventory, Air Quality Modeling, Source Appointment and Air Toxics Emissions Inventory". Extension to Volatility Basis Set (VBS) was based on dynamometer tests performed by CARB and CMU (Lu, Zhou and Robinson, Atmos. Phys. Chem., 2018). The representative volaitlity profile was applied to existing profile 8994 to quantify the amount of low, semi- and interdiate volatility compounds and to account for SVOCs not captured during the sampling. The traditional OM:OC ratio of 1.2 for vehicles was used to quantify the contribution of PNCOM species to the profile.  Only species 3245-3254 and species 2671 were updated for these profiles. All others were taken from the original profiles.</t>
  </si>
  <si>
    <t>Mobile; Onroad; Heavy Duty</t>
  </si>
  <si>
    <t>This is an extension of profile 8995 to a volaitlity basis set (VBS) approach. Based on CRC Project No. E-55/E-59 "Heavy-duty Vehicle Chassis Dynamometer Testing for Emissions Inventory, Air Quality Modeling, Source Appointment and Air Toxics Emissions Inventory". Extension to Volatility Basis Set (VBS) was based on dynamometer tests performed by CARB and CMU (Lu, Zhou and Robinson, Atmos. Phys. Chem., 2018). The representative volaitlity profile was applied to existing profile 8995 to quantify the amount of low, semi- and interdiate volatility compounds and to account for SVOCs not captured during the sampling. The traditional OM:OC ratio of 1.2 for vehicles was used to quantify the contribution of PNCOM species to the profile.  Only species 3245-3254 and species 2671 were updated for these profiles. All others were taken from the original profiles.</t>
  </si>
  <si>
    <t>This is an extension of profile 8996 to a volaitlity basis set (VBS) approach. This profile renormalizes profile 5680 to include NCOM species for use with AE6 modeling. Test cycle - 16-Hour Cycle which includes four 4-hour segments consisting of FTPs and CARB 5-Modes. The CARB 5-Modes were developed earlier by CARB and include curb idle, creep, transient, cruise, and high speed cruise modes. Average of all 4 diesel engines. Due to low PM emission rates, the profile is not corrected for background. Extension to Volatility Basis Set (VBS) was based on dynamometer tests performed by CARB and CMU (Lu, Zhou and Robinson, Atmos. Phys. Chem., 2018). The representative volaitlity profile was applied to existing profile 8996 to quantify the amount of low, semi- and interdiate volatility compounds and to account for SVOCs not captured during the sampling. The traditional OM:OC ratio of 1.2 for vehicles was used to quantify the contribution of PNCOM species to the profile.  Only species 3245-3254 and species 2671 were updated for these profiles. All others were taken from the original profiles.</t>
  </si>
  <si>
    <t>This is an extension of profile 8873 to a volaitlity basis set (VBS) approach. CFM56-2C1 engine, APEX-1 study, tests were conducted at 19% rated thrust. Extension to Volatility Basis Set (VBS) was based on dynamometer tests performed by CARB and CMU (Lu, Zhou and Robinson, Atmos. Phys. Chem., 2018). The representative volaitlity profile was applied to existing profile 8873 to quantify the amount of low, semi- and interdiate volatility compounds and to account for SVOCs not captured during the sampling. The traditional OM:OC ratio of 1.2 for vehicles was used to quantify the contribution of PNCOM species to the profile.  Only species 3245-3254 and species 2671 were updated for these profiles. All others were taken from the original profiles.</t>
  </si>
  <si>
    <t>Mobile; Aircraft</t>
  </si>
  <si>
    <t>Jet Fuel</t>
  </si>
  <si>
    <t>Sum of Species</t>
  </si>
  <si>
    <t>PROFILE_NAME</t>
  </si>
  <si>
    <t>MASTER_POLLUTANT</t>
  </si>
  <si>
    <t>QSCORE</t>
  </si>
  <si>
    <t>PROFILE_DATE</t>
  </si>
  <si>
    <t>PROFILE_NOTES</t>
  </si>
  <si>
    <t>TEST_METHOD</t>
  </si>
  <si>
    <t>NORMALIZATION_BASIS</t>
  </si>
  <si>
    <t>ORIGINAL_COMPOSITE</t>
  </si>
  <si>
    <t>INCLUDES_INORGANIC GAS</t>
  </si>
  <si>
    <t>JUDGEMENT_RATING</t>
  </si>
  <si>
    <t>VINTAGE_RATING</t>
  </si>
  <si>
    <t>DATA_QUANTITY_RATING</t>
  </si>
  <si>
    <t>SAMPLES</t>
  </si>
  <si>
    <t>TOG_to_VOC RATIO</t>
  </si>
  <si>
    <t>TEMP_SAMPLE_C</t>
  </si>
  <si>
    <t>RH_SAMPLE</t>
  </si>
  <si>
    <t>PARTICLE_LOADING_ug_per_m3</t>
  </si>
  <si>
    <t>ORGANIC_LOADING_ug_per_m3</t>
  </si>
  <si>
    <t>MASTER_POLLUTANT_EMISSION_RATE</t>
  </si>
  <si>
    <t>MASTER_POLL_EMISSION_RATE_UNIT</t>
  </si>
  <si>
    <t>MASS_OVERAGE_PERCENT</t>
  </si>
  <si>
    <t>CREATED BY</t>
  </si>
  <si>
    <t>CREATED Date</t>
  </si>
  <si>
    <t>MODIFIED BY</t>
  </si>
  <si>
    <t>MODIFIED DATE</t>
  </si>
  <si>
    <t>REVIEWED BY</t>
  </si>
  <si>
    <t>REVIEWED DATE</t>
  </si>
  <si>
    <t>MSTRUM</t>
  </si>
  <si>
    <t>Onroad gasoline vehicle cold-start with VBS</t>
  </si>
  <si>
    <t>TOG</t>
  </si>
  <si>
    <t>Existing studies of 64 gasoline vehicles were reanalyzed to create comprehensive model-ready source profiles. All tests used the same procedures to characterize SVOC and IVOC emissions to create a self-consistent dataset for low-volatile organics. See Table S3 in Lu et al. (2018) for published profile. Weight percents were modified for SPECIATE to include Methane and unspeciated IVOCs.</t>
  </si>
  <si>
    <t>Tedlar bags were used for speciation of VOC emissions. Emissions samples were collected from diluted exhaust through a constant volume sampler (CVS). Sources were tested using standard cycles. See section 2.1 of Lu et al (2018) for detailed summary of test methods.</t>
  </si>
  <si>
    <t>Sum of species</t>
  </si>
  <si>
    <t>Onroad gasoline vehicle hot-start with VBS</t>
  </si>
  <si>
    <t>Mobile; Onroad</t>
  </si>
  <si>
    <t>Gas-turbine (aircraft) engine supplemented with aircraft profile 5565 with VBS</t>
  </si>
  <si>
    <t>Existing studies of jet engines were reanalyzed to create comprehensive model-ready source profiles. All tests used the same procedures to characterize SVOC and IVOC emissions to create a self-consistent dataset for low-volatile organics. See Table S3 in Lu et al. (2018) for published profile. Weight percents were modified for SPECIATE to include Methane and unspeciated IVOCs.</t>
  </si>
  <si>
    <t>Canisters were used for speciation of VOC emissions. Emissions samples were collected from diluted exhaust through a constant volume sampler (CVS). Sources were tested using standard cycles. See section 2.1 of Lu et al (2018) for detailed summary of test methods.</t>
  </si>
  <si>
    <t>Heavy Duty diesel with DPF, combination of previous measurements with VBS</t>
  </si>
  <si>
    <t>Diesel oxidation catalyst, catalyzed diesel particulate filter, urea-based selective catalytic reduction, and ammonia oxidation catalyst</t>
  </si>
  <si>
    <t>Existing studies of 5 diesel trucks were reanalyzed to create comprehensive model-ready source profiles. All tests used the same procedures to characterize SVOC and IVOC emissions to create a self-consistent dataset for low-volatile organics. See Table S3 in Lu et al. (2018) for published profile. Weight percents were modified for SPECIATE to include Methane and unspeciated IVOCs.</t>
  </si>
  <si>
    <t>8994VBS, 8995VBS, 8996VBS</t>
  </si>
  <si>
    <t>Add Species ID 2671 by taking 100 minus sum of non-duplicated species</t>
  </si>
  <si>
    <t>DATA_ORIGN</t>
  </si>
  <si>
    <t>REF_PRIMARY</t>
  </si>
  <si>
    <t>REF_DESCRIPTION</t>
  </si>
  <si>
    <t>REF_DOCUMENT</t>
  </si>
  <si>
    <t>KEYWORD</t>
  </si>
  <si>
    <t>SPECIATE &amp; Carnegie Mellon University</t>
  </si>
  <si>
    <t xml:space="preserve">Volatility profiles were quantified and published by researchers at Carnegie Mellon University and applied to existing profiles from a separate reference. Representative particulate matter (PM2.5) profiles for particles less than or equal to 2.5 micrometers are estimated from the Kansas City Light-Duty Vehicle Emissions Study for use in the US EPA’s vehicle emission model, the Motor Vehicle Emission Simulator (MOVES). The profiles are compatible with the inputs of current photochemical air quality models including the Community Multiscale Air Quality system (CMAQ 5.3). </t>
  </si>
  <si>
    <t xml:space="preserve">Lu, Q, Zhao, and Robinson. 2018. "Comprehensive organic emission profiles for gasoline, diesel and gas-turbine engines including intermediate and semi-volatile organic compound emissions" Atmospheric Chemistry and Physics, 18, 17637-17654. http://www.atmos-chem-phys.net/18/17637/2018/
Kishan, S, A Burnette, S Fincher, M Sabisch, W Crews, R Snow, M Zmud, R Santos, S Bricka, E Fujita, D Campbell, P Arnott. 2006. 'Kansas City PM Characterization Study Final Report', Prepared for US EPA, Ann Arbor, MI, EPA 420-R-08-009 (EPA Contract No. GS 10F-0036K), by Eastern Research Group, Austin, TX, BKI, NuStats, and DRI. https://nepis.epa.gov/Exe/ZyPURL.cgi?Dockey=P1007D5P.TXT
Speciation of Total Organic Gas and Particulate Matter Emissions from On-road Vehicles in MOVES2014b, July 2018, EPA-420-R-18-012 https://nepis.epa.gov/Exe/ZyPDF.cgi?Dockey=P100UXME.pdf  </t>
  </si>
  <si>
    <t>Gasoline Vehicles Exhaust; Start; Volatility Basis Set (VBS)</t>
  </si>
  <si>
    <t xml:space="preserve">Lu, Q, Zhao, and Robinson. 2018. "Comprehensive organic emission profiles for gasoline, diesel and gas-turbine engines including intermediate and semi-volatile organic compound emissions" Atmospheric Chemistry and Physics, 18, 17637-17654. http://www.atmos-chem-phys.net/18/17637/2018/
Kishan, S, A Burnette, S Fincher, M Sabisch, W Crews, R Snow, M Zmud, R Santos, S Bricka, E Fujita, D Campbell, P Arnott. 2006. 'Kansas City PM Characterization Study Final Report', Prepared for US EPA, Ann Arbor, MI, EPA 420-R-08-009 (EPA Contract No. GS 10F-0036K), by Eastern Research Group, Austin, TX, BKI, NuStats, and DRI. https://nepis.epa.gov/Exe/ZyPURL.cgi?Dockey=P1007D5P.TXT
Speciation of Total Organic Gas and Particulate Matter Emissions from On-road Vehicles in MOVES2014b, July 2018, EPA-420-R-18-012 https://nepis.epa.gov/Exe/ZyPDF.cgi?Dockey=P100UXME.pdf  
</t>
  </si>
  <si>
    <t>Gasoline Vehicles Exhaust; Hot Stabilized Running</t>
  </si>
  <si>
    <t xml:space="preserve">Volatility profiles were quantified and published by researchers at Carnegie Mellon University and applied to existing profiles from a separate reference.  Separate reference is  Based on CRC Project No. E-55/E-59 "Heavy-duty Vehicle Chassis Dynamometer Testing for Emissions Inventory, Air Quality Modeling, Source Appointment and Air Toxics Emissions Inventory".  Data from CRC Project No. E-55/E-59 Heavy-duty Vehicle Chassis Dynamometer Testing for Emissions Inventory, Air Quality Modeling, Source Appointment and Air Toxics Emissions Inventory. Profile development documented in MOVES TOG and PM Speciation Report, http://www.epa.gov/otaq/models/moves/moves-reports.htm. The profiles are compatible with the inputs of current photochemical air quality models including the Community Multiscale Air Quality system (CMAQ 5.3). </t>
  </si>
  <si>
    <t xml:space="preserve">Lu, Q, Zhao, and Robinson. 2018. "Comprehensive organic emission profiles for gasoline, diesel and gas-turbine engines including intermediate and semi-volatile organic compound emissions" Atmospheric Chemistry and Physics, 18, 17637-17654. http://www.atmos-chem-phys.net/18/17637/2018/
Clark, N.N. and Gautam, M. HEAVY-DUTY Vehicle Chassis Dynamometer Testing for Emissions Inventory, Air Quality Modeling, Source Apportionment and Air Toxics Emissions Inventory. August 2007. CRC Report. No. E55/59. https://crcao.org/reports/recentstudies2007/E-55-59/E-55_59_Final_Report_23AUG2007.pdf. 
Speciation of Total Organic Gas and Particulate Matter Emissions from On-road Vehicles in MOVES2014b, July 2018, EPA-420-R-18-012 https://nepis.epa.gov/Exe/ZyPDF.cgi?Dockey=P100UXME.pdf  </t>
  </si>
  <si>
    <t>Conventional Diesel Exhaust; Idle</t>
  </si>
  <si>
    <t xml:space="preserve">Volatility profiles were quantified and published by researchers at Carnegie Mellon University and applied to existing profiles from a separate reference.  Separate reference is CRC Project No. E-55/E-59 "Heavy-duty Vehicle Chassis Dynamometer Testing for Emissions Inventory, Air Quality Modeling, Source Appointment and Air Toxics Emissions Inventory".  Data from CRC Project No. E-55/E-59 Heavy-duty Vehicle Chassis Dynamometer Testing for Emissions Inventory, Air Quality Modeling, Source Appointment and Air Toxics Emissions Inventory. Profile development documented in MOVES TOG and PM Speciation Report, http://www.epa.gov/otaq/models/moves/moves-reports.htm. The profiles are compatible with the inputs of current photochemical air quality models including the Community Multiscale Air Quality system (CMAQ 5.3). </t>
  </si>
  <si>
    <t>Conventional Diesel Exhaust; Hot Stabilized Running</t>
  </si>
  <si>
    <t xml:space="preserve">Volatility profiles were quantified and published by researchers at Carnegie Mellon University and applied to existing profiles from a separate reference.  Separate reference is  "Phase 1 of the Advanced Collaborative Emissions Study". CRC Report: ACES Phase 1, June 2009. Volatility profiles were quantified and published by researchers at Carnegie Mellon University. Profile development documented in MOVES TOG and PM Speciation Report, http://www.epa.gov/otaq/models/moves/moves-reports.htm  The profiles are compatible with the inputs of current photochemical air quality models including the Community Multiscale Air Quality system (CMAQ 5.3). </t>
  </si>
  <si>
    <t xml:space="preserve">Lu, Q, Zhao, and Robinson. 2018. "Comprehensive organic emission profiles for gasoline, diesel and gas-turbine engines including intermediate and semi-volatile organic compound emissions" Atmospheric Chemistry and Physics, 18, 17637-17654. http://www.atmos-chem-phys.net/18/17637/2018/
Khalek, I. A.; Bougher, T. L; Merrit, P. M.; Phase 1 of the Advanced Collaborative Emissions Study. CRC Report: ACES Phase 1, June 2009.  https://crcao.org/reports/recentstudies2009/ACES%20Phase%201/ACES%20Phase1%20Final%20Report%2015JUN2009.pdf.
Speciation of Total Organic Gas and Particulate Matter Emissions from On-road Vehicles in MOVES2014b, July 2018, EPA-420-R-18-012 https://nepis.epa.gov/Exe/ZyPDF.cgi?Dockey=P100UXME.pdf  </t>
  </si>
  <si>
    <t>2007 to 2009 Heavy-Duty Diesel Exhaust</t>
  </si>
  <si>
    <t xml:space="preserve">Volatility profiles were quantified and published by researchers at Carnegie Mellon University and applied to existing profiles from a separate reference.  Separate reference is chemical characterization of the Fine Particle Emissions from Commercial Aircraft Engines during the Aircraft Particle Emissions eXperiment (APEX) 1 to 3, Environ. Sci. Technol., 2011, 45 (8), pp 3415–3421 DOI: 10.1021/es103880d. Volatility profiles were quantified and published by researchers at Carnegie Mellon University. The profiles are compatible with the inputs of current photochemical air quality models including the Community Multiscale Air Quality system (CMAQ 5.3). </t>
  </si>
  <si>
    <t>Lu, Q, Zhao, and Robinson. 2018. "Comprehensive organic emission profiles for gasoline, diesel and gas-turbine engines including intermediate and semi-volatile organic compound emissions" Atmospheric Chemistry and Physics, 18, 17637-17654. http://www.atmos-chem-phys.net/18/17637/2018/
Chemical Characterization of the Fine Particle Emissions from Commercial Aircraft Engines during the Aircraft Particle Emissions eXperiment (APEX) 1 to 3, Environ. Sci. Technol., 2011, 45 (8), pp 3415–3421 DOI: 10.1021/es103880d</t>
  </si>
  <si>
    <t>Carnegie Mellon University</t>
  </si>
  <si>
    <t xml:space="preserve">Existing studies of 64 gasoline vehicles were reanalyzed to create comprehensive model-ready source profiles. All tests used the same procedures to characterize SVOC and IVOC emissions to create a self-consistent dataset for low-volatile organics. The profiles are compatible with the inputs of current photochemical air quality models including the Community Multiscale Air Quality system (CMAQ 5.3). </t>
  </si>
  <si>
    <t>Lu, Q., Zhao, Y., and Robinson, A. L., "Comprehensive organic emission profiles for gasoline, diesel, and gas-turbine engines including intermediate and semi-volatile organic compound emissions", Atmospheric Chemistry and Physics, 18, 17637-17654, 2018. https://doi.org/10.5194/acp-18-17637-2018</t>
  </si>
  <si>
    <t>On-road gasoline exhaust-Cold UC, VBS</t>
  </si>
  <si>
    <t>On-road gasoline exhaust-Hot start, VBS</t>
  </si>
  <si>
    <t xml:space="preserve">Existing studies of jet engines were reanalyzed to create comprehensive model-ready source profiles. All tests used the same procedures to characterize SVOC and IVOC emissions to create a self-consistent dataset for low-volatile organics. The profiles are compatible with the inputs of current photochemical air quality models including the Community Multiscale Air Quality system (CMAQ 5.3). </t>
  </si>
  <si>
    <t>Aircraft engine exhaust-4% thrust, VBS</t>
  </si>
  <si>
    <t xml:space="preserve">Existing studies of 5 diesel trucks were reanalyzed to create comprehensive model-ready source profiles. All tests used the same procedures to characterize SVOC and IVOC emissions to create a self-consistent dataset for low-volatile organics. The profiles are compatible with the inputs of current photochemical air quality models including the Community Multiscale Air Quality system (CMAQ 5.3). </t>
  </si>
  <si>
    <t>On-road non-DPF diesel vehicle exhaust,VBS</t>
  </si>
  <si>
    <t>UNCERTAINTY_PERCENT</t>
  </si>
  <si>
    <t>UNCERTAINTY_METHOD</t>
  </si>
  <si>
    <t>ANALYTICAL_METHOD</t>
  </si>
  <si>
    <t>PHASE</t>
  </si>
  <si>
    <t>SPECIES_EMISSION_RATE</t>
  </si>
  <si>
    <t>SPECIES_EMISSION_RATE_UNIT</t>
  </si>
  <si>
    <t>GC-FID</t>
  </si>
  <si>
    <t>GAS</t>
  </si>
  <si>
    <t>GC-MS</t>
  </si>
  <si>
    <t>HPLC</t>
  </si>
  <si>
    <t>Inferred from #5565</t>
  </si>
  <si>
    <t>Inferred from #8774</t>
  </si>
  <si>
    <t xml:space="preserve">Inferred from #8774 </t>
  </si>
  <si>
    <t>VOC emission composition for gasoline source (cold-start)</t>
  </si>
  <si>
    <t>Mass fraction</t>
  </si>
  <si>
    <t>50-00-0</t>
  </si>
  <si>
    <t>formaldehyde</t>
  </si>
  <si>
    <t>75-07-0</t>
  </si>
  <si>
    <t>acetaldehyde</t>
  </si>
  <si>
    <t>74-85-1</t>
  </si>
  <si>
    <t>ethene</t>
  </si>
  <si>
    <t>108-88-3</t>
  </si>
  <si>
    <t>toluene</t>
  </si>
  <si>
    <t>115-07-1</t>
  </si>
  <si>
    <t>propene</t>
  </si>
  <si>
    <t>78-78-4</t>
  </si>
  <si>
    <t>2-methyl-butane</t>
  </si>
  <si>
    <t>71-43-2</t>
  </si>
  <si>
    <t>benzene</t>
  </si>
  <si>
    <t>540-84-1</t>
  </si>
  <si>
    <t>2,2,4-trimethyl-pentane</t>
  </si>
  <si>
    <t>74-84-0</t>
  </si>
  <si>
    <t>ethane</t>
  </si>
  <si>
    <t>108-38-3</t>
  </si>
  <si>
    <t>m-xylene</t>
  </si>
  <si>
    <t>107-83-5</t>
  </si>
  <si>
    <t>2-methyl-pentane</t>
  </si>
  <si>
    <t>74-86-2</t>
  </si>
  <si>
    <t>ethyne</t>
  </si>
  <si>
    <t>95-63-6</t>
  </si>
  <si>
    <t>1,2,4-trimethyl-benzene</t>
  </si>
  <si>
    <t>67-64-1</t>
  </si>
  <si>
    <t>acetone</t>
  </si>
  <si>
    <t>95-47-6</t>
  </si>
  <si>
    <t>o-xylene</t>
  </si>
  <si>
    <t>110-54-3</t>
  </si>
  <si>
    <t>n-hexane</t>
  </si>
  <si>
    <t>565-59-3</t>
  </si>
  <si>
    <t>2,3-dimethyl-pentane</t>
  </si>
  <si>
    <t>106-42-3</t>
  </si>
  <si>
    <t>p-xylene</t>
  </si>
  <si>
    <t>109-66-0</t>
  </si>
  <si>
    <t>n-pentane</t>
  </si>
  <si>
    <t>96-14-0</t>
  </si>
  <si>
    <t>3-methyl-pentane</t>
  </si>
  <si>
    <t>115-11-7</t>
  </si>
  <si>
    <t>2-methyl-propene</t>
  </si>
  <si>
    <t>100-52-7</t>
  </si>
  <si>
    <t>benzaldehyde</t>
  </si>
  <si>
    <t>96-37-7</t>
  </si>
  <si>
    <t>methylcyclo-pentane</t>
  </si>
  <si>
    <t>100-41-4</t>
  </si>
  <si>
    <t>ethyl-benzene</t>
  </si>
  <si>
    <t>589-34-4</t>
  </si>
  <si>
    <t>3-methyl-hexane</t>
  </si>
  <si>
    <t>620-14-4</t>
  </si>
  <si>
    <t>1-methyl-3-ethyl-benzene</t>
  </si>
  <si>
    <t>591-76-4</t>
  </si>
  <si>
    <t>2-methyl-hexane</t>
  </si>
  <si>
    <t>74-98-6</t>
  </si>
  <si>
    <t>propane</t>
  </si>
  <si>
    <t>108-08-7</t>
  </si>
  <si>
    <t>2,4-dimethyl-pentane</t>
  </si>
  <si>
    <t>107-02-8</t>
  </si>
  <si>
    <t>acrolein</t>
  </si>
  <si>
    <t>142-82-5</t>
  </si>
  <si>
    <t>n-heptane</t>
  </si>
  <si>
    <t>565-75-3</t>
  </si>
  <si>
    <t>2,3,4-trimethyl-pentane</t>
  </si>
  <si>
    <t>79-29-8</t>
  </si>
  <si>
    <t>2,3-dimethyl-butane</t>
  </si>
  <si>
    <t>106-98-9</t>
  </si>
  <si>
    <t>1-butene</t>
  </si>
  <si>
    <t>106-97-8</t>
  </si>
  <si>
    <t>n-butane</t>
  </si>
  <si>
    <t>108-67-8</t>
  </si>
  <si>
    <t>1,3,5-trimethyl-benzene</t>
  </si>
  <si>
    <t>78-85-3</t>
  </si>
  <si>
    <t>methacrolein</t>
  </si>
  <si>
    <t>106-99-0</t>
  </si>
  <si>
    <t>1,3-butadiene</t>
  </si>
  <si>
    <t>589-43-5</t>
  </si>
  <si>
    <t>2,4-dimethyl-hexane</t>
  </si>
  <si>
    <t>622-96-8</t>
  </si>
  <si>
    <t>1-methyl-4-ethyl-benzene</t>
  </si>
  <si>
    <t>123-38-6</t>
  </si>
  <si>
    <t>propanal</t>
  </si>
  <si>
    <t>589-81-1</t>
  </si>
  <si>
    <t>3-methyl-heptane</t>
  </si>
  <si>
    <t>3522-94-9</t>
  </si>
  <si>
    <t>2,2,5-trimethyl-hexane</t>
  </si>
  <si>
    <t>592-27-8</t>
  </si>
  <si>
    <t>2-methyl-heptane</t>
  </si>
  <si>
    <t>611-14-3</t>
  </si>
  <si>
    <t>1-methyl-2-ethyl-benzene</t>
  </si>
  <si>
    <t>592-13-2</t>
  </si>
  <si>
    <t>2,5-dimethyl-hexane</t>
  </si>
  <si>
    <t>108-87-2</t>
  </si>
  <si>
    <t>methylcyclo-hexane</t>
  </si>
  <si>
    <t>111-65-9</t>
  </si>
  <si>
    <t>n-octane</t>
  </si>
  <si>
    <t>110-82-7</t>
  </si>
  <si>
    <t>cyclo-hexane</t>
  </si>
  <si>
    <t>526-73-8</t>
  </si>
  <si>
    <t>1,2,3-trimethyl-benzene</t>
  </si>
  <si>
    <t>624-64-6</t>
  </si>
  <si>
    <t>trans-2-butene</t>
  </si>
  <si>
    <t>871-83-0</t>
  </si>
  <si>
    <t>2-methyl-nonane</t>
  </si>
  <si>
    <t>584-94-1</t>
  </si>
  <si>
    <t>2,3-dimethyl-hexane</t>
  </si>
  <si>
    <t>75-83-2</t>
  </si>
  <si>
    <t>2,2-dimethyl-butane</t>
  </si>
  <si>
    <t>590-18-1</t>
  </si>
  <si>
    <t>cis-2-butene</t>
  </si>
  <si>
    <t>2216-34-4</t>
  </si>
  <si>
    <t>4-methyl-octane</t>
  </si>
  <si>
    <t>513-35-9</t>
  </si>
  <si>
    <t>2-methyl-2-butene</t>
  </si>
  <si>
    <t>78-93-3</t>
  </si>
  <si>
    <t>methylethyl-ketone</t>
  </si>
  <si>
    <t>1759-58-6</t>
  </si>
  <si>
    <t>trans-1,3-dimethyl-cyclopentane</t>
  </si>
  <si>
    <t>934-74-7</t>
  </si>
  <si>
    <t>1,3-dimethyl-5-ethyl-benzene</t>
  </si>
  <si>
    <t>2216-33-3</t>
  </si>
  <si>
    <t>3-methyl-octane</t>
  </si>
  <si>
    <t>563-46-2</t>
  </si>
  <si>
    <t>2-methyl-1-butene</t>
  </si>
  <si>
    <t>103-65-1</t>
  </si>
  <si>
    <t>n-propyl-benzene</t>
  </si>
  <si>
    <t>4170-30-3</t>
  </si>
  <si>
    <t>crotonaldehyde</t>
  </si>
  <si>
    <t>123-72-8</t>
  </si>
  <si>
    <t>butanal</t>
  </si>
  <si>
    <t>287-92-3</t>
  </si>
  <si>
    <t>cyclo-pentane</t>
  </si>
  <si>
    <t>463-49-0</t>
  </si>
  <si>
    <t>1,2-propadiene</t>
  </si>
  <si>
    <t>589-53-7</t>
  </si>
  <si>
    <t>4-methyl-heptane</t>
  </si>
  <si>
    <t>496-11-7</t>
  </si>
  <si>
    <t>2,3-dihydro-indene</t>
  </si>
  <si>
    <t>100-42-5</t>
  </si>
  <si>
    <t>styrene</t>
  </si>
  <si>
    <t>646-04-8</t>
  </si>
  <si>
    <t>trans-2-pentene</t>
  </si>
  <si>
    <t>111-84-2</t>
  </si>
  <si>
    <t>n-nonane</t>
  </si>
  <si>
    <t>617-78-7</t>
  </si>
  <si>
    <t>3-ethylpentane</t>
  </si>
  <si>
    <t>638-04-0</t>
  </si>
  <si>
    <t>cis-1,3-dimethyl-cyclohexane</t>
  </si>
  <si>
    <t>74-99-7</t>
  </si>
  <si>
    <t>1-propyne</t>
  </si>
  <si>
    <t>2532-58-3</t>
  </si>
  <si>
    <t>cis-1,3-dimethyl-cyclopentane</t>
  </si>
  <si>
    <t>1074-43-7</t>
  </si>
  <si>
    <t>1-methyl-3-n-propyl-benzene</t>
  </si>
  <si>
    <t>66-25-1</t>
  </si>
  <si>
    <t>hexanal</t>
  </si>
  <si>
    <t>110-83-8</t>
  </si>
  <si>
    <t>cyclo-hexene</t>
  </si>
  <si>
    <t>926-82-9</t>
  </si>
  <si>
    <t>3,5-dimethyl-heptane</t>
  </si>
  <si>
    <t>124-18-5</t>
  </si>
  <si>
    <t>n-decane</t>
  </si>
  <si>
    <t>75-28-5</t>
  </si>
  <si>
    <t>methyl-propane</t>
  </si>
  <si>
    <t>109-67-1</t>
  </si>
  <si>
    <t>1-pentene</t>
  </si>
  <si>
    <t>2815-58-9</t>
  </si>
  <si>
    <t>1,2,4-trimethyl-cyclopentane</t>
  </si>
  <si>
    <t>922-62-3</t>
  </si>
  <si>
    <t>3-methyl-cis-2-pentene</t>
  </si>
  <si>
    <t>1758-88-9</t>
  </si>
  <si>
    <t>1,4-dimethyl-2-ethyl-benzene</t>
  </si>
  <si>
    <t>527-53-7</t>
  </si>
  <si>
    <t>1,2,3,5-tetramethyl-benzene</t>
  </si>
  <si>
    <t>822-50-4</t>
  </si>
  <si>
    <t>trans-1,2-dimethyl-cyclopentane</t>
  </si>
  <si>
    <t>2613-66-3</t>
  </si>
  <si>
    <t>cis-1-methyl-3-ethyl-cyclopentane</t>
  </si>
  <si>
    <t>874-41-9</t>
  </si>
  <si>
    <t>1,3-dimethyl-4-ethyl-benzene</t>
  </si>
  <si>
    <t>627-20-3</t>
  </si>
  <si>
    <t>cis-2-pentene</t>
  </si>
  <si>
    <t>934-80-5</t>
  </si>
  <si>
    <t>1,2-dimethyl-4-ethyl-benzene</t>
  </si>
  <si>
    <t>933-98-2</t>
  </si>
  <si>
    <t>1,2-dimethyl-3-ethyl-benzene</t>
  </si>
  <si>
    <t>625-65-0</t>
  </si>
  <si>
    <t>2,4-dimethyl-2-pentene</t>
  </si>
  <si>
    <t>2207-03-6</t>
  </si>
  <si>
    <t>trans-1,3-dimethyl-cyclohexane</t>
  </si>
  <si>
    <t>583-48-2</t>
  </si>
  <si>
    <t>3,4-dimethyl-hexane</t>
  </si>
  <si>
    <t>142-29-0</t>
  </si>
  <si>
    <t>cyclo-pentene</t>
  </si>
  <si>
    <t>95-93-2</t>
  </si>
  <si>
    <t>1,2,4,5-tetramethyl-benzene</t>
  </si>
  <si>
    <t>563-45-1</t>
  </si>
  <si>
    <t>3-methyl-1-butene</t>
  </si>
  <si>
    <t>590-35-2</t>
  </si>
  <si>
    <t>2,2-dimethyl-pentane</t>
  </si>
  <si>
    <t>1074-55-1</t>
  </si>
  <si>
    <t>1-methyl-4-n-propyl-benzene</t>
  </si>
  <si>
    <t>141-93-5</t>
  </si>
  <si>
    <t>1,3-diethyl-benzene</t>
  </si>
  <si>
    <t>562-49-2</t>
  </si>
  <si>
    <t>3,3-dimethyl-pentane</t>
  </si>
  <si>
    <t>1069-53-0</t>
  </si>
  <si>
    <t>2,3,5-trimethyl-hexane</t>
  </si>
  <si>
    <t>20291-95-6</t>
  </si>
  <si>
    <t>2,2,5-trimethyl-heptane</t>
  </si>
  <si>
    <t>4032-94-4</t>
  </si>
  <si>
    <t>2,4-dimethyl-octane</t>
  </si>
  <si>
    <t>2207-04-7</t>
  </si>
  <si>
    <t>trans-1,4-dimethyl-cyclohexane</t>
  </si>
  <si>
    <t>527-84-4</t>
  </si>
  <si>
    <t>1-methyl-2-(1-methylethyl) benzene</t>
  </si>
  <si>
    <t>98-82-8</t>
  </si>
  <si>
    <t>(1-methylethyl) benzene</t>
  </si>
  <si>
    <t>1074-17-5</t>
  </si>
  <si>
    <t>1-methyl-2-n-propyl-benzene</t>
  </si>
  <si>
    <t>2815-57-8</t>
  </si>
  <si>
    <t>(1a,2a,3b)-1,2,3-trimethyl-cyclopentane</t>
  </si>
  <si>
    <t>2613-65-2</t>
  </si>
  <si>
    <t>trans-1-methyl-3-ethyl-cyclopentane</t>
  </si>
  <si>
    <t>78-79-5</t>
  </si>
  <si>
    <t>2-methyl-1,3-butadiene</t>
  </si>
  <si>
    <t>590-19-2</t>
  </si>
  <si>
    <t>1,2-butadiene</t>
  </si>
  <si>
    <t>2870-04-4</t>
  </si>
  <si>
    <t>1,3-dimethyl-2-ethyl-benzene</t>
  </si>
  <si>
    <t>1072-05-5</t>
  </si>
  <si>
    <t>2,6-dimethyl-heptane</t>
  </si>
  <si>
    <t>14720-74-2</t>
  </si>
  <si>
    <t>2,2,4-trimethyl-heptane</t>
  </si>
  <si>
    <t>824-63-5</t>
  </si>
  <si>
    <t>2-methyl-indan</t>
  </si>
  <si>
    <t>1074-92-6</t>
  </si>
  <si>
    <t>1-(1,1-dimethylethyl)-2-methyl-benzene</t>
  </si>
  <si>
    <t>592-41-6</t>
  </si>
  <si>
    <t>1-hexene</t>
  </si>
  <si>
    <t>13269-52-8</t>
  </si>
  <si>
    <t>trans-3-hexene</t>
  </si>
  <si>
    <t>2213-23-2</t>
  </si>
  <si>
    <t>2,4-dimethyl-heptane</t>
  </si>
  <si>
    <t>105-05-5</t>
  </si>
  <si>
    <t>1,4-diethyl-benzene</t>
  </si>
  <si>
    <t>1120-21-4</t>
  </si>
  <si>
    <t>n-undecane</t>
  </si>
  <si>
    <t>110-62-3</t>
  </si>
  <si>
    <t>pentanal</t>
  </si>
  <si>
    <t>4050-45-7</t>
  </si>
  <si>
    <t>trans-2-hexene</t>
  </si>
  <si>
    <t>14686-14-7</t>
  </si>
  <si>
    <t>trans-3-heptene</t>
  </si>
  <si>
    <t>7642-04-8</t>
  </si>
  <si>
    <t>cis-2-octene</t>
  </si>
  <si>
    <t>1678-91-7</t>
  </si>
  <si>
    <t>ethyl-cyclohexane</t>
  </si>
  <si>
    <t>2207-01-4</t>
  </si>
  <si>
    <t>cis-1,2-dimethyl-cyclohexane</t>
  </si>
  <si>
    <t>1839-63-0</t>
  </si>
  <si>
    <t>1,3,5-trimethyl-cyclohexane</t>
  </si>
  <si>
    <t>15869-87-1</t>
  </si>
  <si>
    <t>2,2-dimethyl-octane</t>
  </si>
  <si>
    <t>7146-60-3</t>
  </si>
  <si>
    <t>2,3-dimethyl-octane</t>
  </si>
  <si>
    <t>563-78-0</t>
  </si>
  <si>
    <t>2,3-dimethyl-1-butene</t>
  </si>
  <si>
    <t>535-77-3</t>
  </si>
  <si>
    <t>1-methyl-3-(1-methylethyl) benzene</t>
  </si>
  <si>
    <t>4110-44-5</t>
  </si>
  <si>
    <t>3,3-dimethyl-octane</t>
  </si>
  <si>
    <t>538-93-2</t>
  </si>
  <si>
    <t>(2-methyl-propyl) benzene</t>
  </si>
  <si>
    <t>625-27-4</t>
  </si>
  <si>
    <t>2-methyl-2-pentene</t>
  </si>
  <si>
    <t>463-82-1</t>
  </si>
  <si>
    <t>2,2-dimethyl-propane</t>
  </si>
  <si>
    <t>760-20-3</t>
  </si>
  <si>
    <t>3-methyl-1-pentene</t>
  </si>
  <si>
    <t>16747-30-1</t>
  </si>
  <si>
    <t>2,4,4-trimethyl-hexane</t>
  </si>
  <si>
    <t>15869-89-3</t>
  </si>
  <si>
    <t>2,5-dimethyl-octane</t>
  </si>
  <si>
    <t>692-24-0</t>
  </si>
  <si>
    <t>2-methyl-trans-3-hexene</t>
  </si>
  <si>
    <t>3074-71-3</t>
  </si>
  <si>
    <t>2,3-dimethyl-heptane</t>
  </si>
  <si>
    <t>124-11-8</t>
  </si>
  <si>
    <t>1-nonene</t>
  </si>
  <si>
    <t>1640-89-7</t>
  </si>
  <si>
    <t>ethylcyclo-pentane</t>
  </si>
  <si>
    <t>2738-19-4</t>
  </si>
  <si>
    <t>2-methyl-2-hexene</t>
  </si>
  <si>
    <t>111-66-0</t>
  </si>
  <si>
    <t>1-octene</t>
  </si>
  <si>
    <t>7688-21-3</t>
  </si>
  <si>
    <t>cis-2-hexene</t>
  </si>
  <si>
    <t>674-76-0</t>
  </si>
  <si>
    <t>4-methyl-trans-2-pentene</t>
  </si>
  <si>
    <t>689-97-4</t>
  </si>
  <si>
    <t>1-buten-3-yne</t>
  </si>
  <si>
    <t>590-73-8</t>
  </si>
  <si>
    <t>2,2-dimethyl-hexane</t>
  </si>
  <si>
    <t>763-29-1</t>
  </si>
  <si>
    <t>2-methyl-1-pentene</t>
  </si>
  <si>
    <t>6443-92-1</t>
  </si>
  <si>
    <t>cis-2-heptene</t>
  </si>
  <si>
    <t>691-37-2</t>
  </si>
  <si>
    <t>4-methyl-1-pentene</t>
  </si>
  <si>
    <t>16747-26-5</t>
  </si>
  <si>
    <t>2,2,4-trimethyl-hexane</t>
  </si>
  <si>
    <t>135-98-8</t>
  </si>
  <si>
    <t>(1-methyl-propyl) benzene</t>
  </si>
  <si>
    <t>14850-23-8</t>
  </si>
  <si>
    <t>trans-4-octene</t>
  </si>
  <si>
    <t>1120-62-3</t>
  </si>
  <si>
    <t>3-methyl-cyclopentene</t>
  </si>
  <si>
    <t>6236-88-0</t>
  </si>
  <si>
    <t>1-methyl-4-ethyl-cyclohexane</t>
  </si>
  <si>
    <t>107-00-6</t>
  </si>
  <si>
    <t>1-butyne</t>
  </si>
  <si>
    <t>135-01-3</t>
  </si>
  <si>
    <t>1,2-diethyl-benzene</t>
  </si>
  <si>
    <t>592-76-7</t>
  </si>
  <si>
    <t>1-heptene</t>
  </si>
  <si>
    <t>560-21-4</t>
  </si>
  <si>
    <t>2,3,3-trimethyl-pentane</t>
  </si>
  <si>
    <t>464-06-2</t>
  </si>
  <si>
    <t>2,2,3-trimethyl-butane</t>
  </si>
  <si>
    <t>558-37-2</t>
  </si>
  <si>
    <t>3,3-dimethyl-1-butene</t>
  </si>
  <si>
    <t>616-12-6</t>
  </si>
  <si>
    <t>3-methyl-trans-2-pentene</t>
  </si>
  <si>
    <t>693-89-0</t>
  </si>
  <si>
    <t>1-methyl-cyclopentene</t>
  </si>
  <si>
    <t>99-87-6</t>
  </si>
  <si>
    <t>1-methyl-4-(1-methylethyl) benzene</t>
  </si>
  <si>
    <t>2051-30-1</t>
  </si>
  <si>
    <t>2,6-dimethyl-octane</t>
  </si>
  <si>
    <t>107-40-4</t>
  </si>
  <si>
    <t>2,4,4-trimethyl-2-pentene</t>
  </si>
  <si>
    <t>16021-20-8</t>
  </si>
  <si>
    <t>1-ethyl-2-n-propyl-benzene</t>
  </si>
  <si>
    <t>2004-70-8</t>
  </si>
  <si>
    <t>trans-1,3-pentadiene</t>
  </si>
  <si>
    <t>13389-42-9</t>
  </si>
  <si>
    <t>trans-2-octene</t>
  </si>
  <si>
    <t>14686-13-6</t>
  </si>
  <si>
    <t>trans-2-heptene</t>
  </si>
  <si>
    <t>10574-37-5</t>
  </si>
  <si>
    <t>2,3-dimethyl-2-pentene</t>
  </si>
  <si>
    <t>563-16-6</t>
  </si>
  <si>
    <t>3,3-dimethyl-hexane</t>
  </si>
  <si>
    <t>107-39-1</t>
  </si>
  <si>
    <t>2,4,4-trimethyl-1-pentene</t>
  </si>
  <si>
    <t>2213-32-3</t>
  </si>
  <si>
    <t>2,4-dimethyl-1-pentene</t>
  </si>
  <si>
    <t>3683-22-5</t>
  </si>
  <si>
    <t>4-methyl-trans-2-hexene</t>
  </si>
  <si>
    <t>7385-78-6</t>
  </si>
  <si>
    <t>3,4-dimethyl-1-pentene</t>
  </si>
  <si>
    <t>460-12-8</t>
  </si>
  <si>
    <t>1,3-butadiyne</t>
  </si>
  <si>
    <t>10574-36-4</t>
  </si>
  <si>
    <t>3-methyl-cis-2-hexene</t>
  </si>
  <si>
    <t>7642-09-3</t>
  </si>
  <si>
    <t>cis-3-hexene</t>
  </si>
  <si>
    <t>3221-61-2</t>
  </si>
  <si>
    <t>2-methyl-octane</t>
  </si>
  <si>
    <t>3899-36-3</t>
  </si>
  <si>
    <t>3-methyl-trans-3-hexene</t>
  </si>
  <si>
    <t>816-79-5</t>
  </si>
  <si>
    <t>3-ethyl-2-pentene</t>
  </si>
  <si>
    <t>3404-61-3</t>
  </si>
  <si>
    <t>3-methyl-1-hexene</t>
  </si>
  <si>
    <t>503-17-3</t>
  </si>
  <si>
    <t>2-butyne</t>
  </si>
  <si>
    <t>1634-04-4</t>
  </si>
  <si>
    <t>methyl-tert-butyl-ether</t>
  </si>
  <si>
    <t>637-92-3</t>
  </si>
  <si>
    <t>1-ethyl-tert-butyl-ether</t>
  </si>
  <si>
    <t>691-38-3</t>
  </si>
  <si>
    <t>4-methyl-cis-2-pentene</t>
  </si>
  <si>
    <t>VOC emission composition for gasoline source (hot operation)</t>
  </si>
  <si>
    <t>VOC emission composition for gas-turbine engine (idle)</t>
  </si>
  <si>
    <t>Formaldehyde</t>
  </si>
  <si>
    <t>Propene</t>
  </si>
  <si>
    <t>112-31-2</t>
  </si>
  <si>
    <t>Decanal</t>
  </si>
  <si>
    <t>Acetaldehyde</t>
  </si>
  <si>
    <t>Acrolein (2-propenal)</t>
  </si>
  <si>
    <t>107-22-2</t>
  </si>
  <si>
    <t>Glyoxal</t>
  </si>
  <si>
    <t>67-56-1</t>
  </si>
  <si>
    <t>Methyl alcohol (methanol)</t>
  </si>
  <si>
    <t>Ethane</t>
  </si>
  <si>
    <t>78-98-8</t>
  </si>
  <si>
    <t>Methylglyoxal</t>
  </si>
  <si>
    <t>Cyclo-pentene</t>
  </si>
  <si>
    <t>Ethene</t>
  </si>
  <si>
    <t>1-Propyne</t>
  </si>
  <si>
    <t>Iso-butene</t>
  </si>
  <si>
    <t>Crotonaldehyde</t>
  </si>
  <si>
    <t>Trans-2-butene</t>
  </si>
  <si>
    <t>Propionaldehyde</t>
  </si>
  <si>
    <t>108-95-2</t>
  </si>
  <si>
    <t>Phenol (carbolic acid)</t>
  </si>
  <si>
    <t>Iso-butane</t>
  </si>
  <si>
    <t>Sec-butylbenzene</t>
  </si>
  <si>
    <t>Propane</t>
  </si>
  <si>
    <t>Iso-pentane</t>
  </si>
  <si>
    <t>Benzaldehyde</t>
  </si>
  <si>
    <t>25339-56-4</t>
  </si>
  <si>
    <t>Heptene</t>
  </si>
  <si>
    <t>2-methyl-2-propenal</t>
  </si>
  <si>
    <t>n-Butane</t>
  </si>
  <si>
    <t>Acetone</t>
  </si>
  <si>
    <t>3-ethyl-toluene</t>
  </si>
  <si>
    <t>Trans-2-pentene</t>
  </si>
  <si>
    <t>Valeraldehyde</t>
  </si>
  <si>
    <t>1-methyl-cyclohexane</t>
  </si>
  <si>
    <t>2-ethyl-toluene</t>
  </si>
  <si>
    <t>Cyclo-pentane</t>
  </si>
  <si>
    <t>n-Pentane</t>
  </si>
  <si>
    <t>872-05-9</t>
  </si>
  <si>
    <t>1-decene</t>
  </si>
  <si>
    <t>Cis-2-butene</t>
  </si>
  <si>
    <t>1-methyl-cyclopentane</t>
  </si>
  <si>
    <t>Trans-2-hexene</t>
  </si>
  <si>
    <t>104-51-8</t>
  </si>
  <si>
    <t>1-butyl-benzene</t>
  </si>
  <si>
    <t>Cis-2-pentene</t>
  </si>
  <si>
    <t>indane</t>
  </si>
  <si>
    <t>4-ethyl-toluene</t>
  </si>
  <si>
    <t>Butyraldehyde or butanal</t>
  </si>
  <si>
    <t>Cis-3-hexene</t>
  </si>
  <si>
    <t>592-48-3</t>
  </si>
  <si>
    <t>Trans-1,3-hexadiene</t>
  </si>
  <si>
    <t>80-56-8</t>
  </si>
  <si>
    <t>a-pinene</t>
  </si>
  <si>
    <t>Cis-2-hexene</t>
  </si>
  <si>
    <t>591-49-1</t>
  </si>
  <si>
    <t>1-methyl-cyclohexene</t>
  </si>
  <si>
    <t>iso-propyl-benzene</t>
  </si>
  <si>
    <t>75-19-4</t>
  </si>
  <si>
    <t>Cyclo-propane</t>
  </si>
  <si>
    <t>590-86-3</t>
  </si>
  <si>
    <t>Isovaleraldehyde</t>
  </si>
  <si>
    <t>VOC emission composition for diesel source (non-DPF)</t>
  </si>
  <si>
    <t>UNK</t>
  </si>
  <si>
    <t>Methylcyclopentane</t>
  </si>
  <si>
    <t>N-pentane</t>
  </si>
  <si>
    <t>N-hexane</t>
  </si>
  <si>
    <t>2,2,4-trimethylpentane</t>
  </si>
  <si>
    <t>2,4-dimethylpentane</t>
  </si>
  <si>
    <t>696-29-7</t>
  </si>
  <si>
    <t>Isopropylcyclohexane</t>
  </si>
  <si>
    <t>3-methyloctane</t>
  </si>
  <si>
    <t>3-methylhexane</t>
  </si>
  <si>
    <t>N-heptane</t>
  </si>
  <si>
    <t>Cyclohexane</t>
  </si>
  <si>
    <t>Methylcyclohexane</t>
  </si>
  <si>
    <t>1,4-diethylbenzene (para)</t>
  </si>
  <si>
    <t>1-Methyl-2-ethylbenzene</t>
  </si>
  <si>
    <t>2,3-dimethylpentane</t>
  </si>
  <si>
    <t>2-methylhexane</t>
  </si>
  <si>
    <t>1,2,3,5-tetramethylbenzene</t>
  </si>
  <si>
    <t>1,3-diethylbenzene (meta)</t>
  </si>
  <si>
    <t>2,3-dimethylbutane</t>
  </si>
  <si>
    <t>25155-15-1</t>
  </si>
  <si>
    <t>Isopropyltoluene</t>
  </si>
  <si>
    <t>2-methylheptane</t>
  </si>
  <si>
    <t>Isoprene (2-methyl-1,3-butadiene)</t>
  </si>
  <si>
    <t>Cyclopentene</t>
  </si>
  <si>
    <t>2,2,5-trimethylhexane</t>
  </si>
  <si>
    <t>3-methylheptane</t>
  </si>
  <si>
    <t>Cyclohexene</t>
  </si>
  <si>
    <t>28729-54-6</t>
  </si>
  <si>
    <t>Propyltoluene</t>
  </si>
  <si>
    <t>1,2,3-trimethylbenzene</t>
  </si>
  <si>
    <t>1-Methyl-3-ethylbenzene (3-Ethyltoluene)</t>
  </si>
  <si>
    <t>2,2-dimethylbutane</t>
  </si>
  <si>
    <t>1,3,5-trimethylbenzene</t>
  </si>
  <si>
    <t>1-Methyl-4-ethylbenzene (4-ethyltoluene)</t>
  </si>
  <si>
    <t>2-methylpentane (isohexane)</t>
  </si>
  <si>
    <t>Cyclopentane</t>
  </si>
  <si>
    <t>Alpha-pinene</t>
  </si>
  <si>
    <t>1,2,4,5-tetramethylbenzene</t>
  </si>
  <si>
    <t>2,3,4-trimethylpentane</t>
  </si>
  <si>
    <t>767-58-8</t>
  </si>
  <si>
    <t>1-Methylindan</t>
  </si>
  <si>
    <t>Indan</t>
  </si>
  <si>
    <t>N-propylbenzene</t>
  </si>
  <si>
    <t>1,2,4-trimethylbenzene &amp; t-butylbenzene</t>
  </si>
  <si>
    <t>N-butylbenzene</t>
  </si>
  <si>
    <t>4-methylheptane</t>
  </si>
  <si>
    <t>2-methylindan</t>
  </si>
  <si>
    <t>1,3-hexadiene (trans)</t>
  </si>
  <si>
    <t>Isopropylbenzene (cumene)</t>
  </si>
  <si>
    <t>138-86-3</t>
  </si>
  <si>
    <t>Dl-limonene (dipentene)</t>
  </si>
  <si>
    <t>2,3-dimethylhexane</t>
  </si>
  <si>
    <t>10061-02-6</t>
  </si>
  <si>
    <t>Trans-1,3-dichloropropene</t>
  </si>
  <si>
    <t>127-91-3</t>
  </si>
  <si>
    <t>Beta-pinene</t>
  </si>
  <si>
    <t>1072-05-5; 2040-96-2</t>
  </si>
  <si>
    <t>2,6-dimethylheptane, propylcyclopentane</t>
  </si>
  <si>
    <t>VOC emission composition for diesel source (DPF)</t>
  </si>
  <si>
    <t>J_Rating</t>
  </si>
  <si>
    <t>V_Rating</t>
  </si>
  <si>
    <t>D_Rating</t>
  </si>
  <si>
    <t>SIZE_RANGE</t>
  </si>
  <si>
    <t>YES</t>
  </si>
  <si>
    <t>5.0</t>
  </si>
  <si>
    <t>-</t>
  </si>
  <si>
    <t>0 to 0</t>
  </si>
  <si>
    <t>NO</t>
  </si>
  <si>
    <t>Literature</t>
  </si>
  <si>
    <t xml:space="preserve">Existing studies of 64 gasoline vehicles were reanalyzed to create comprehensive model-ready source profiles. All tests used the same procedures to characterize SVOC and IVOC emissions to create a self-consistent dataset for low-volatile organics. </t>
  </si>
  <si>
    <t>GAS_VBS</t>
  </si>
  <si>
    <t>Gasoline vehicles; cold start</t>
  </si>
  <si>
    <t>n/a</t>
  </si>
  <si>
    <t>Gasoline vehicles; hot start</t>
  </si>
  <si>
    <t xml:space="preserve">Existing studies of jet engines were reanalyzed to create comprehensive model-ready source profiles. All tests used the same procedures to characterize SVOC and IVOC emissions to create a self-consistent dataset for low-volatile organics. </t>
  </si>
  <si>
    <t>Aircraft Exhaust; Jet Engine Exhaust</t>
  </si>
  <si>
    <t>Existing studies of 5 diesel trucks were reanalyzed to create comprehensive model-ready source profiles. All tests used the same procedures to characterize SVOC and IVOC emissions to create a self-consistent dataset for low-volatile organics.</t>
  </si>
  <si>
    <t>Diesel Exhaust; Heavy-heavy duty truck; 2011 model year</t>
  </si>
  <si>
    <t>Profile #</t>
  </si>
  <si>
    <t>Order</t>
  </si>
  <si>
    <t>Species CAS number</t>
  </si>
  <si>
    <t>TOG fraction</t>
  </si>
  <si>
    <t>Analytical Method</t>
  </si>
  <si>
    <t>VOC (From Table S3b: Lu et al. 2019)</t>
  </si>
  <si>
    <t>NMOG (IVOCs from table S3a; NMOGi = VOCi*(1-sum(IVOCs))</t>
  </si>
  <si>
    <t>NMOG (with IVOC_ARO and explicit IVOCs; unpublished)</t>
  </si>
  <si>
    <r>
      <rPr>
        <b/>
        <sz val="11"/>
        <color rgb="FF000000"/>
        <rFont val="Calibri"/>
        <family val="2"/>
      </rPr>
      <t xml:space="preserve">USE THIS FOR SPECIATE: </t>
    </r>
    <r>
      <rPr>
        <sz val="11"/>
        <color rgb="FF000000"/>
        <rFont val="Calibri"/>
        <family val="2"/>
      </rPr>
      <t xml:space="preserve"> TOG (Methane not published; TOGi = NMOGi*(1-Methane)</t>
    </r>
  </si>
  <si>
    <t>VOC (From Table S3c: Lu et al. 2019 for hot-start operation)</t>
  </si>
  <si>
    <t>NMOG (Add IVOC_ARO Species and explicit IVOCs; unpublished);</t>
  </si>
  <si>
    <r>
      <rPr>
        <b/>
        <sz val="11"/>
        <color rgb="FF000000"/>
        <rFont val="Calibri"/>
        <family val="2"/>
      </rPr>
      <t>USE THIS FOR SPECIATE</t>
    </r>
    <r>
      <rPr>
        <sz val="11"/>
        <color rgb="FF000000"/>
        <rFont val="Calibri"/>
        <family val="2"/>
      </rPr>
      <t>: TOG (Methane not published; TOGi = NMOGi*(1-Methane)</t>
    </r>
  </si>
  <si>
    <t>74-82-8</t>
  </si>
  <si>
    <t>Methane</t>
  </si>
  <si>
    <t>Valeraldehyde (or n-Pentanal; 1-pentanal)</t>
  </si>
  <si>
    <t>Propionaldehyde (or Propanal; 1-Propanone; 1-Propanal)</t>
  </si>
  <si>
    <t>Crotonaldehyde (or 2-Butenal)</t>
  </si>
  <si>
    <t>Hexaldehyde (or hexanal, Hexanaldehyde)</t>
  </si>
  <si>
    <t>2-methyl-2-propenal (or Methacrolein; Methacrylaldehyde; Isobutenal; Methacrylic aldehyde)</t>
  </si>
  <si>
    <t>Methyl ethyl ketone (or MEK, 2-butanone)</t>
  </si>
  <si>
    <t>Ethylbenzene</t>
  </si>
  <si>
    <t>Styrene</t>
  </si>
  <si>
    <t>P-xylene</t>
  </si>
  <si>
    <t>2,3,5-trimethylhexane</t>
  </si>
  <si>
    <t>N-butane</t>
  </si>
  <si>
    <t>1-butyne (or Ethylacetylene; Ethylethyne)</t>
  </si>
  <si>
    <t>2,6-dimethylheptane</t>
  </si>
  <si>
    <t>1-Methyl-2-n-propylbenzene (2-propyltoluene)</t>
  </si>
  <si>
    <t>1-Methyl-3-propylbenzene (3-n-propyltoluene)</t>
  </si>
  <si>
    <t>1-Methyl-4-n-propylbenzene</t>
  </si>
  <si>
    <t>t-1-Butyl-2-Methylbenzene</t>
  </si>
  <si>
    <t>M-xylene</t>
  </si>
  <si>
    <t>Toluene</t>
  </si>
  <si>
    <t>N-octane</t>
  </si>
  <si>
    <t>N-nonane</t>
  </si>
  <si>
    <t>N-undecane</t>
  </si>
  <si>
    <t>3-methylcyclopentene</t>
  </si>
  <si>
    <t>Propylene (or Propene; 1-Propene)</t>
  </si>
  <si>
    <t>Isobutylene (or isobutene, 2-Methylpropene)</t>
  </si>
  <si>
    <t>N-decane</t>
  </si>
  <si>
    <t>Trans-3-hexene</t>
  </si>
  <si>
    <t>Trans-2-octene</t>
  </si>
  <si>
    <t>1,2-diethylbenzene (ortho)</t>
  </si>
  <si>
    <t>(1-methylpropyl)benzene (or sec-butylbenzene)</t>
  </si>
  <si>
    <t>Trans-2-heptene</t>
  </si>
  <si>
    <t>Trans-3-heptene</t>
  </si>
  <si>
    <t>2,2,4-trimethylheptane</t>
  </si>
  <si>
    <t>Trans-4-octene</t>
  </si>
  <si>
    <t>2,2-dimethyloctane</t>
  </si>
  <si>
    <t>2,5-dimethyloctane</t>
  </si>
  <si>
    <t>1-ethyl-2-npropylbenzene</t>
  </si>
  <si>
    <t>Methyl t-butyl ether (MTBE)</t>
  </si>
  <si>
    <t>Ethylcyclopentane</t>
  </si>
  <si>
    <t>2,2,4-trimethylhexane</t>
  </si>
  <si>
    <t>2,4,4-trimethylhexane</t>
  </si>
  <si>
    <t>Ethylcyclohexane</t>
  </si>
  <si>
    <t>1,4-dimethyl-2-ethylbenzene</t>
  </si>
  <si>
    <t>Trans-1,3-dimethylcyclopentane</t>
  </si>
  <si>
    <t>1,3,5-trimethylcyclohexane</t>
  </si>
  <si>
    <t>Trans-1,3-pentadiene</t>
  </si>
  <si>
    <t>2,2,5-trimethylheptane</t>
  </si>
  <si>
    <t>2,6-dimethyloctane</t>
  </si>
  <si>
    <t>Cis-1,2-dimethylcyclohexane</t>
  </si>
  <si>
    <t>Trans-1,3-dimethylcyclohexane</t>
  </si>
  <si>
    <t>Trans-1,4-dimethylcyclohexane</t>
  </si>
  <si>
    <t>2,4-dimethylheptane</t>
  </si>
  <si>
    <t>4-methyloctane</t>
  </si>
  <si>
    <t>Cis-1,3-dimethylcyclopentane</t>
  </si>
  <si>
    <t>Trans-1-methyl-3-ethylcyclopentane</t>
  </si>
  <si>
    <t>Cis-1-ethyl-3-methylcyclopentane</t>
  </si>
  <si>
    <t>1,2,3-trimethylcyclopentane</t>
  </si>
  <si>
    <t>1,2,4-trimethylcyclopentane</t>
  </si>
  <si>
    <t>1,3-dimethyl-2-ethylbenzene</t>
  </si>
  <si>
    <t>2,3-dimethylheptane</t>
  </si>
  <si>
    <t>2-methyloctane</t>
  </si>
  <si>
    <t>2,4-dimethyloctane</t>
  </si>
  <si>
    <t>3,3-dimethyloctane</t>
  </si>
  <si>
    <t>2,2-dimethylpropane (or Neopentane; 1,1,1-Trimethylethane)</t>
  </si>
  <si>
    <t>2,2,3-trimethylbutane</t>
  </si>
  <si>
    <t>Indane (or Indan; Benzocyclopentane; Hydrindene; Indene, 2,3-dihydro-; 1,2-Hydrindene; 2,3-Dihydroindene; 2,3-Dihydro-1H-indene)</t>
  </si>
  <si>
    <t>1-Methyl-2-isopropylbenzene (or o-cymene; Ortho-Isopropyltoluene)</t>
  </si>
  <si>
    <t>1-Methyl-3-isopropylbenzene (1-Methyl-3-(1-methylethyl)-benzene, 3-isopropyltoluene, or m-cymene)</t>
  </si>
  <si>
    <t>(2-methylpropyl)benzene (or isobutylbenzene)</t>
  </si>
  <si>
    <t>3,3-dimethyl-1-butene (or 3,3-Dimethylbutene)</t>
  </si>
  <si>
    <t>2,3,3-trimethylpentane</t>
  </si>
  <si>
    <t>3,3-dimethylpentane</t>
  </si>
  <si>
    <t>3,3-dimethylhexane</t>
  </si>
  <si>
    <t>3,4-dimethylhexane</t>
  </si>
  <si>
    <t>2,4-dimethylhexane</t>
  </si>
  <si>
    <t>1,2-butadiene (methylallene)</t>
  </si>
  <si>
    <t>2,2-dimethylpentane</t>
  </si>
  <si>
    <t>2,2-dimethylhexane</t>
  </si>
  <si>
    <t>2,5-dimethylhexane</t>
  </si>
  <si>
    <t>1-Methyl-2-ethylbenzene (or o-ethyltoluene; 1-Ethyl-2-methylbenzene; 2-ethyltoluene; 2-Ethylmethylbenzene)</t>
  </si>
  <si>
    <t>3-methyl-trans-2-pentene (or trans-3-Methyl-2-Pentene)</t>
  </si>
  <si>
    <t>1-Methyl-3-ethylbenzene (or 1-Ethyl-3-methylbenzene; 3-Ethyltoluene)</t>
  </si>
  <si>
    <t>1-Methyl-4-ethylbenzene (or 1-Ethyl-4-methylbenzene; 4-ethyltoluene)</t>
  </si>
  <si>
    <t>1-Methyl-4-ethylcyclohexane</t>
  </si>
  <si>
    <t>1-ethyltertbutylether</t>
  </si>
  <si>
    <t>Cis-1,3-dimethylcyclohexane</t>
  </si>
  <si>
    <t>Cis-2-heptene</t>
  </si>
  <si>
    <t>Vinylacetylene (or Butenyne; Ethynylethene; 1-Butenyne; Vinylethyne)</t>
  </si>
  <si>
    <t>4-methyl-cis-2-pentene (or cis-4-Methyl-2-Pentene)</t>
  </si>
  <si>
    <t>1-Methylcyclopentene</t>
  </si>
  <si>
    <t>Benzene</t>
  </si>
  <si>
    <t>2,3-dimethyloctane</t>
  </si>
  <si>
    <t>Ethylene (or ethene)</t>
  </si>
  <si>
    <t>Acetylene (or ethyne)</t>
  </si>
  <si>
    <t>Isobutane (or 2-Methylpropane)</t>
  </si>
  <si>
    <t>Cis-2-octene</t>
  </si>
  <si>
    <t>Isopentane (or 2-Methylbutane)</t>
  </si>
  <si>
    <t>Trans-1,2-dimethylcyclopentane</t>
  </si>
  <si>
    <t>2-methylnonane</t>
  </si>
  <si>
    <t>1,3-dimethyl-4-ethylbenzene (or 4-Ethyl-m-xylene; 2,4-Dimethyl-1-ethylbenzene; 4-Ethyl-1,3-dimethylbenzene)</t>
  </si>
  <si>
    <t>3-methyl-cis-2-pentene (or cis-3-Methyl-2-pentene)</t>
  </si>
  <si>
    <t>3,5-dimethylheptane</t>
  </si>
  <si>
    <t>1,2-dimethyl-3-ethylbenzene</t>
  </si>
  <si>
    <t>1,3-dimethyl-5-ethylbenzene</t>
  </si>
  <si>
    <t>1,2-dimethyl-4-ethylbenzene (or 2-Methyl-p-ethyltoluene; 4-Ethyl-o-xylene; 4-Ethyl-1,2-dimethylbenzene; 3,4-Dimethyl-1-ethylbenzene)</t>
  </si>
  <si>
    <t>O-xylene</t>
  </si>
  <si>
    <t>1,2,4-trimethylbenzene  (1,3,4-trimethylbenzene)</t>
  </si>
  <si>
    <t>3-methylpentane</t>
  </si>
  <si>
    <t>Isopropylbenzene (or cumene; 2-Phenylpropane)</t>
  </si>
  <si>
    <t>1-Methyl-4-isopropylbenzene (or p-Cymene; p-Isopropyltoluene; p-Methylisopropylbenzene; Camphogen; Dolcymene; 1-Isopropyl-4-methylbenzene)</t>
  </si>
  <si>
    <t>112-40-3</t>
  </si>
  <si>
    <t>Dodecane</t>
  </si>
  <si>
    <t>629-50-5</t>
  </si>
  <si>
    <t>Tridecane</t>
  </si>
  <si>
    <t>629-59-4</t>
  </si>
  <si>
    <t>Tetradecane</t>
  </si>
  <si>
    <t>629-62-9</t>
  </si>
  <si>
    <t>Pentadecane</t>
  </si>
  <si>
    <t>544-76-3</t>
  </si>
  <si>
    <t>Hexadecane</t>
  </si>
  <si>
    <t>629-78-7</t>
  </si>
  <si>
    <t>Heptadecane</t>
  </si>
  <si>
    <t>91-20-3</t>
  </si>
  <si>
    <t>Naphthalene</t>
  </si>
  <si>
    <t>91-57-6</t>
  </si>
  <si>
    <t>2-methylnaphthalene</t>
  </si>
  <si>
    <t>90-12-0</t>
  </si>
  <si>
    <t>1-methylnaphthalene</t>
  </si>
  <si>
    <t>Gas-Turbine (aircraft)</t>
  </si>
  <si>
    <t>VOC (From Table S4d: Lu et al. 2019)</t>
  </si>
  <si>
    <t>VOC (with o-, p-, and generic Tolualdehyde added)</t>
  </si>
  <si>
    <t>NMOG with IVOCARO Species and explicit IVOCs (unpublished)</t>
  </si>
  <si>
    <r>
      <rPr>
        <b/>
        <sz val="11"/>
        <color rgb="FF000000"/>
        <rFont val="Calibri"/>
        <family val="2"/>
      </rPr>
      <t xml:space="preserve">USE THIS FOR SPECIATE (after multiplying by 100): </t>
    </r>
    <r>
      <rPr>
        <sz val="11"/>
        <color rgb="FF000000"/>
        <rFont val="Calibri"/>
        <family val="2"/>
      </rPr>
      <t>TOG (Methane not present; TOGi = NMOGi</t>
    </r>
  </si>
  <si>
    <t>1-Methylcyclohexene</t>
  </si>
  <si>
    <t>Cyclopropane</t>
  </si>
  <si>
    <r>
      <t>a</t>
    </r>
    <r>
      <rPr>
        <sz val="10"/>
        <color theme="1"/>
        <rFont val="Cambria"/>
        <family val="1"/>
      </rPr>
      <t>-pinene</t>
    </r>
  </si>
  <si>
    <t>104-87-0</t>
  </si>
  <si>
    <t>p-Tolualdehyde</t>
  </si>
  <si>
    <t>529-20-4</t>
  </si>
  <si>
    <t>o-Tolualdehyde</t>
  </si>
  <si>
    <t>620-23-5</t>
  </si>
  <si>
    <t>Tolualdehyde</t>
  </si>
  <si>
    <t>m-Tolualdehyde (or m-Methylbenzaldehyde; 3-Methylbenzaldehyde)</t>
  </si>
  <si>
    <t>VOC (From Table S4e: Lu et al. 2019)</t>
  </si>
  <si>
    <t>VOC (combined tables S4e and S4f; with dodecane, unkown and m-tolualdehyde)</t>
  </si>
  <si>
    <t>NMOG with IVOCARO (unpublished)</t>
  </si>
  <si>
    <r>
      <rPr>
        <b/>
        <sz val="11"/>
        <color rgb="FF000000"/>
        <rFont val="Calibri"/>
        <family val="2"/>
      </rPr>
      <t xml:space="preserve">USE THIS FOR SPECIATE (after multiplying by 100):  </t>
    </r>
    <r>
      <rPr>
        <sz val="11"/>
        <color rgb="FF000000"/>
        <rFont val="Calibri"/>
        <family val="2"/>
      </rPr>
      <t>TOG (Methane not present; TOGi = NMOGi</t>
    </r>
  </si>
  <si>
    <t>n-dodecane</t>
  </si>
  <si>
    <t>N-dodecane</t>
  </si>
  <si>
    <t>m-tolualdehyde</t>
  </si>
  <si>
    <t>Isopropylcyclohexane (or 1-methylethylcyclohexane)</t>
  </si>
  <si>
    <t>1-Methylindan (or 1-Methylindane)</t>
  </si>
  <si>
    <t>8750a</t>
  </si>
  <si>
    <t>On-road gasoline vehicle exhaust (Cold UC)</t>
  </si>
  <si>
    <t>Off-road gasoline engine exhaust</t>
  </si>
  <si>
    <t>On-road gasoline vehicle exhaust-Cold UC, VBS</t>
  </si>
  <si>
    <t>On-road gasoline vehicle exhaust-Hot start, VBS</t>
  </si>
  <si>
    <t>Off-road gasoline engine exhaust, VBS</t>
  </si>
  <si>
    <t>Gas-Turbine</t>
  </si>
  <si>
    <t>Aircraft engine exhaust (4% thrust)</t>
  </si>
  <si>
    <t>104VBS</t>
  </si>
  <si>
    <t>On-road non-DPF diesel vehicle exhaust</t>
  </si>
  <si>
    <t>On-road non-DPF diesel vehicle exhaust, VBS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</si>
</sst>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0.000"/>
    <numFmt numFmtId="165" formatCode="#.0#############E+###"/>
    <numFmt numFmtId="166" formatCode="##############"/>
    <numFmt numFmtId="167" formatCode="m\/d\/yyyy"/>
    <numFmt numFmtId="168" formatCode="0.0"/>
    <numFmt numFmtId="169" formatCode="0.00000"/>
    <numFmt numFmtId="170" formatCode="0.000000"/>
    <numFmt numFmtId="171" formatCode="0.0000000"/>
  </numFmts>
  <fonts count="25">
    <font>
      <sz val="11"/>
      <color theme="1"/>
      <name val="Calibri"/>
      <family val="2"/>
      <scheme val="minor"/>
    </font>
    <font>
      <sz val="11"/>
      <color rgb="FF000000"/>
      <name val="Calibri"/>
      <family val="2"/>
      <scheme val="minor"/>
    </font>
    <font>
      <sz val="11"/>
      <color rgb="FF000000"/>
      <name val="Calibri"/>
      <family val="2"/>
    </font>
    <font>
      <b/>
      <sz val="11"/>
      <color rgb="FF000000"/>
      <name val="Calibri"/>
      <family val="2"/>
    </font>
    <font>
      <sz val="10"/>
      <color theme="1"/>
      <name val="Cambria"/>
      <family val="1"/>
    </font>
    <font>
      <sz val="10"/>
      <color rgb="FF000000"/>
      <name val="Arial"/>
      <family val="2"/>
    </font>
    <font>
      <b/>
      <sz val="10"/>
      <color rgb="FF000000"/>
      <name val="Calibri"/>
      <family val="2"/>
    </font>
    <font>
      <sz val="10"/>
      <color rgb="FF000000"/>
      <name val="Calibri"/>
      <family val="2"/>
    </font>
    <font>
      <b/>
      <sz val="12"/>
      <color theme="1"/>
      <name val="Calibri"/>
      <family val="2"/>
      <scheme val="minor"/>
    </font>
    <font>
      <b/>
      <sz val="12"/>
      <color rgb="FF000000"/>
      <name val="Calibri"/>
      <family val="2"/>
    </font>
    <font>
      <sz val="11"/>
      <name val="Calibri"/>
      <family val="2"/>
      <scheme val="minor"/>
    </font>
    <font>
      <b/>
      <i/>
      <sz val="11"/>
      <color theme="1"/>
      <name val="Calibri"/>
      <family val="2"/>
      <scheme val="minor"/>
    </font>
    <font>
      <sz val="10"/>
      <color theme="1"/>
      <name val="Calibri"/>
      <family val="2"/>
      <scheme val="minor"/>
    </font>
    <font>
      <sz val="10"/>
      <color indexed="8"/>
      <name val="Arial"/>
      <family val="2"/>
    </font>
    <font>
      <sz val="10"/>
      <color indexed="8"/>
      <name val="Arial"/>
      <family val="2"/>
    </font>
    <font>
      <sz val="10"/>
      <name val="Arial"/>
      <family val="2"/>
    </font>
    <font>
      <sz val="11"/>
      <color indexed="8"/>
      <name val="Calibri"/>
      <family val="2"/>
    </font>
    <font>
      <b/>
      <sz val="11"/>
      <color theme="1"/>
      <name val="Calibri"/>
      <family val="2"/>
      <scheme val="minor"/>
    </font>
    <font>
      <b/>
      <sz val="10"/>
      <color indexed="8"/>
      <name val="Arial"/>
      <family val="2"/>
    </font>
    <font>
      <b/>
      <sz val="11"/>
      <color indexed="8"/>
      <name val="Calibri"/>
      <family val="2"/>
    </font>
    <font>
      <sz val="11"/>
      <color indexed="8"/>
      <name val="Calibri"/>
    </font>
    <font>
      <sz val="10"/>
      <color indexed="8"/>
      <name val="Arial"/>
    </font>
    <font>
      <b/>
      <sz val="10"/>
      <color rgb="FF000000"/>
      <name val="Arial"/>
      <family val="2"/>
    </font>
    <font>
      <b/>
      <sz val="11"/>
      <color rgb="FF000000"/>
      <name val="Calibri"/>
    </font>
    <font>
      <sz val="11"/>
      <color rgb="FF000000"/>
      <name val="Calibri"/>
    </font>
  </fonts>
  <fills count="13">
    <fill>
      <patternFill patternType="none"/>
    </fill>
    <fill>
      <patternFill patternType="gray125"/>
    </fill>
    <fill>
      <patternFill patternType="solid">
        <fgColor rgb="FFD9D9D9"/>
        <bgColor indexed="64"/>
      </patternFill>
    </fill>
    <fill>
      <patternFill patternType="solid">
        <fgColor rgb="FFFFFFCC"/>
        <bgColor indexed="64"/>
      </patternFill>
    </fill>
    <fill>
      <patternFill patternType="solid">
        <fgColor rgb="FF00B0F0"/>
        <bgColor indexed="64"/>
      </patternFill>
    </fill>
    <fill>
      <patternFill patternType="solid">
        <fgColor rgb="FFFFFF00"/>
        <bgColor indexed="64"/>
      </patternFill>
    </fill>
    <fill>
      <patternFill patternType="solid">
        <fgColor indexed="22"/>
        <bgColor indexed="0"/>
      </patternFill>
    </fill>
    <fill>
      <patternFill patternType="solid">
        <fgColor theme="4"/>
        <bgColor indexed="64"/>
      </patternFill>
    </fill>
    <fill>
      <patternFill patternType="solid">
        <fgColor rgb="FFCC99FF"/>
        <bgColor indexed="64"/>
      </patternFill>
    </fill>
    <fill>
      <patternFill patternType="solid">
        <fgColor theme="5" tint="0.79998168889431442"/>
        <bgColor indexed="64"/>
      </patternFill>
    </fill>
    <fill>
      <patternFill patternType="solid">
        <fgColor rgb="FFCCFFCC"/>
        <bgColor indexed="64"/>
      </patternFill>
    </fill>
    <fill>
      <patternFill patternType="solid">
        <fgColor theme="7" tint="0.39997558519241921"/>
        <bgColor indexed="64"/>
      </patternFill>
    </fill>
    <fill>
      <patternFill patternType="solid">
        <fgColor rgb="FFC0C0C0"/>
        <bgColor rgb="FFC0C0C0"/>
      </patternFill>
    </fill>
  </fills>
  <borders count="13">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8"/>
      </left>
      <right style="thin">
        <color indexed="8"/>
      </right>
      <top style="thin">
        <color indexed="8"/>
      </top>
      <bottom style="thin">
        <color indexed="8"/>
      </bottom>
      <diagonal/>
    </border>
    <border>
      <left style="thin">
        <color indexed="22"/>
      </left>
      <right style="thin">
        <color indexed="22"/>
      </right>
      <top style="thin">
        <color indexed="22"/>
      </top>
      <bottom style="thin">
        <color indexed="22"/>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auto="1"/>
      </left>
      <right style="thin">
        <color auto="1"/>
      </right>
      <top style="thin">
        <color auto="1"/>
      </top>
      <bottom style="thin">
        <color auto="1"/>
      </bottom>
      <diagonal/>
    </border>
    <border>
      <left style="thin">
        <color rgb="FFD0D7E5"/>
      </left>
      <right style="thin">
        <color rgb="FFD0D7E5"/>
      </right>
      <top style="thin">
        <color rgb="FFD0D7E5"/>
      </top>
      <bottom style="thin">
        <color rgb="FFD0D7E5"/>
      </bottom>
      <diagonal/>
    </border>
    <border>
      <left style="thin">
        <color rgb="FFD0D7E5"/>
      </left>
      <right style="thin">
        <color rgb="FFD0D7E5"/>
      </right>
      <top/>
      <bottom/>
      <diagonal/>
    </border>
  </borders>
  <cellStyleXfs count="15">
    <xf numFmtId="0" fontId="0" fillId="0" borderId="0"/>
    <xf numFmtId="0" fontId="2" fillId="0" borderId="0"/>
    <xf numFmtId="0" fontId="13" fillId="0" borderId="0"/>
    <xf numFmtId="0" fontId="15" fillId="0" borderId="0"/>
    <xf numFmtId="0" fontId="14" fillId="0" borderId="0"/>
    <xf numFmtId="0" fontId="14" fillId="0" borderId="0"/>
    <xf numFmtId="0" fontId="14" fillId="0" borderId="0"/>
    <xf numFmtId="0" fontId="13" fillId="0" borderId="0"/>
    <xf numFmtId="0" fontId="13" fillId="0" borderId="0"/>
    <xf numFmtId="0" fontId="13" fillId="0" borderId="0"/>
    <xf numFmtId="0" fontId="13" fillId="0" borderId="0"/>
    <xf numFmtId="0" fontId="13" fillId="0" borderId="0"/>
    <xf numFmtId="0" fontId="21" fillId="0" borderId="0"/>
    <xf numFmtId="0" fontId="21" fillId="0" borderId="0"/>
    <xf numFmtId="0" fontId="21" fillId="0" borderId="0"/>
  </cellStyleXfs>
  <cellXfs count="171">
    <xf numFmtId="0" fontId="0" fillId="0" borderId="0" xfId="0"/>
    <xf numFmtId="0" fontId="1" fillId="0" borderId="0" xfId="0" applyFont="1" applyAlignment="1">
      <alignment horizontal="left" readingOrder="1"/>
    </xf>
    <xf numFmtId="14" fontId="0" fillId="0" borderId="0" xfId="0" applyNumberFormat="1"/>
    <xf numFmtId="11" fontId="0" fillId="0" borderId="0" xfId="0" applyNumberFormat="1"/>
    <xf numFmtId="164" fontId="0" fillId="0" borderId="0" xfId="0" applyNumberFormat="1"/>
    <xf numFmtId="0" fontId="3" fillId="0" borderId="0" xfId="1" applyFont="1" applyAlignment="1">
      <alignment horizontal="center" vertical="center"/>
    </xf>
    <xf numFmtId="0" fontId="2" fillId="0" borderId="0" xfId="1"/>
    <xf numFmtId="0" fontId="2" fillId="0" borderId="0" xfId="1" applyFill="1" applyAlignment="1">
      <alignment wrapText="1"/>
    </xf>
    <xf numFmtId="0" fontId="2" fillId="0" borderId="0" xfId="1" applyAlignment="1">
      <alignment wrapText="1"/>
    </xf>
    <xf numFmtId="49" fontId="0" fillId="0" borderId="0" xfId="0" applyNumberFormat="1"/>
    <xf numFmtId="49" fontId="5" fillId="0" borderId="0" xfId="0" applyNumberFormat="1" applyFont="1"/>
    <xf numFmtId="0" fontId="6" fillId="2" borderId="1"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6" fillId="2" borderId="3" xfId="0" applyFont="1" applyFill="1" applyBorder="1" applyAlignment="1">
      <alignment horizontal="center" vertical="center"/>
    </xf>
    <xf numFmtId="0" fontId="7" fillId="0" borderId="4" xfId="0" applyFont="1" applyBorder="1" applyAlignment="1">
      <alignment horizontal="center" vertical="center"/>
    </xf>
    <xf numFmtId="11" fontId="7" fillId="0" borderId="4" xfId="0" applyNumberFormat="1" applyFont="1" applyBorder="1" applyAlignment="1">
      <alignment horizontal="center" vertical="center"/>
    </xf>
    <xf numFmtId="0" fontId="7" fillId="3" borderId="4" xfId="0" applyFont="1" applyFill="1" applyBorder="1" applyAlignment="1">
      <alignment horizontal="center" vertical="center"/>
    </xf>
    <xf numFmtId="2" fontId="0" fillId="0" borderId="0" xfId="0" applyNumberFormat="1"/>
    <xf numFmtId="165" fontId="0" fillId="0" borderId="0" xfId="0" applyNumberFormat="1"/>
    <xf numFmtId="166" fontId="0" fillId="0" borderId="0" xfId="0" applyNumberFormat="1"/>
    <xf numFmtId="167" fontId="0" fillId="0" borderId="0" xfId="0" applyNumberFormat="1"/>
    <xf numFmtId="0" fontId="8" fillId="0" borderId="0" xfId="0" applyFont="1"/>
    <xf numFmtId="0" fontId="9" fillId="0" borderId="0" xfId="1" applyFont="1" applyFill="1" applyAlignment="1">
      <alignment wrapText="1"/>
    </xf>
    <xf numFmtId="0" fontId="9" fillId="0" borderId="0" xfId="1" applyFont="1" applyFill="1" applyAlignment="1">
      <alignment vertical="center" wrapText="1"/>
    </xf>
    <xf numFmtId="165" fontId="10" fillId="4" borderId="0" xfId="0" applyNumberFormat="1" applyFont="1" applyFill="1"/>
    <xf numFmtId="165" fontId="0" fillId="4" borderId="0" xfId="0" applyNumberFormat="1" applyFill="1"/>
    <xf numFmtId="168" fontId="0" fillId="0" borderId="0" xfId="0" applyNumberFormat="1"/>
    <xf numFmtId="169" fontId="0" fillId="0" borderId="0" xfId="0" applyNumberFormat="1"/>
    <xf numFmtId="0" fontId="0" fillId="5" borderId="0" xfId="0" applyFill="1"/>
    <xf numFmtId="165" fontId="0" fillId="0" borderId="0" xfId="0" applyNumberFormat="1" applyFill="1"/>
    <xf numFmtId="165" fontId="11" fillId="0" borderId="0" xfId="0" applyNumberFormat="1" applyFont="1" applyFill="1" applyAlignment="1">
      <alignment wrapText="1"/>
    </xf>
    <xf numFmtId="0" fontId="0" fillId="0" borderId="0" xfId="0" applyFill="1"/>
    <xf numFmtId="0" fontId="1" fillId="0" borderId="0" xfId="0" applyFont="1"/>
    <xf numFmtId="0" fontId="0" fillId="0" borderId="0" xfId="0"/>
    <xf numFmtId="0" fontId="12" fillId="0" borderId="0" xfId="0" applyFont="1" applyAlignment="1">
      <alignment wrapText="1"/>
    </xf>
    <xf numFmtId="0" fontId="13" fillId="6" borderId="5" xfId="2" applyFont="1" applyFill="1" applyBorder="1" applyAlignment="1">
      <alignment horizontal="center"/>
    </xf>
    <xf numFmtId="0" fontId="13" fillId="0" borderId="6" xfId="2" applyFont="1" applyFill="1" applyBorder="1" applyAlignment="1">
      <alignment horizontal="right" wrapText="1"/>
    </xf>
    <xf numFmtId="0" fontId="13" fillId="0" borderId="6" xfId="2" applyFont="1" applyFill="1" applyBorder="1" applyAlignment="1">
      <alignment wrapText="1"/>
    </xf>
    <xf numFmtId="0" fontId="13" fillId="0" borderId="0" xfId="2"/>
    <xf numFmtId="0" fontId="1" fillId="0" borderId="0" xfId="0" applyFont="1" applyBorder="1" applyAlignment="1">
      <alignment vertical="center" wrapText="1"/>
    </xf>
    <xf numFmtId="165" fontId="0" fillId="0" borderId="0" xfId="0" applyNumberFormat="1" applyAlignment="1">
      <alignment wrapText="1"/>
    </xf>
    <xf numFmtId="3" fontId="0" fillId="0" borderId="0" xfId="0" quotePrefix="1" applyNumberFormat="1"/>
    <xf numFmtId="0" fontId="0" fillId="0" borderId="0" xfId="0" quotePrefix="1"/>
    <xf numFmtId="0" fontId="0" fillId="8" borderId="0" xfId="0" applyFill="1"/>
    <xf numFmtId="169" fontId="0" fillId="8" borderId="0" xfId="0" applyNumberFormat="1" applyFill="1"/>
    <xf numFmtId="0" fontId="0" fillId="0" borderId="0" xfId="0" applyAlignment="1"/>
    <xf numFmtId="0" fontId="0" fillId="0" borderId="0" xfId="0" applyBorder="1"/>
    <xf numFmtId="166" fontId="0" fillId="0" borderId="0" xfId="0" applyNumberFormat="1" applyBorder="1"/>
    <xf numFmtId="0" fontId="0" fillId="0" borderId="0" xfId="0" applyFill="1" applyBorder="1"/>
    <xf numFmtId="165" fontId="10" fillId="0" borderId="0" xfId="0" applyNumberFormat="1" applyFont="1" applyFill="1" applyBorder="1"/>
    <xf numFmtId="2" fontId="10" fillId="0" borderId="0" xfId="0" applyNumberFormat="1" applyFont="1" applyFill="1" applyBorder="1"/>
    <xf numFmtId="0" fontId="0" fillId="0" borderId="0" xfId="0" applyNumberFormat="1" applyAlignment="1"/>
    <xf numFmtId="0" fontId="0" fillId="4" borderId="0" xfId="0" applyNumberFormat="1" applyFill="1" applyAlignment="1"/>
    <xf numFmtId="0" fontId="0" fillId="0" borderId="0" xfId="0" applyNumberFormat="1" applyFill="1" applyAlignment="1"/>
    <xf numFmtId="0" fontId="2" fillId="0" borderId="0" xfId="1" applyFill="1" applyBorder="1" applyAlignment="1">
      <alignment wrapText="1"/>
    </xf>
    <xf numFmtId="0" fontId="3" fillId="0" borderId="0" xfId="1" applyFont="1" applyBorder="1" applyAlignment="1">
      <alignment horizontal="center" vertical="center" wrapText="1"/>
    </xf>
    <xf numFmtId="0" fontId="0" fillId="0" borderId="0" xfId="0" applyBorder="1" applyAlignment="1">
      <alignment wrapText="1"/>
    </xf>
    <xf numFmtId="0" fontId="1" fillId="0" borderId="0" xfId="0" applyNumberFormat="1" applyFont="1" applyBorder="1" applyAlignment="1">
      <alignment vertical="center"/>
    </xf>
    <xf numFmtId="14" fontId="0" fillId="0" borderId="0" xfId="0" applyNumberFormat="1" applyAlignment="1"/>
    <xf numFmtId="0" fontId="0" fillId="0" borderId="0" xfId="0" applyAlignment="1">
      <alignment vertical="top"/>
    </xf>
    <xf numFmtId="0" fontId="0" fillId="5" borderId="0" xfId="0" applyFill="1" applyAlignment="1"/>
    <xf numFmtId="0" fontId="0" fillId="7" borderId="0" xfId="0" applyFill="1" applyAlignment="1"/>
    <xf numFmtId="0" fontId="16" fillId="0" borderId="6" xfId="6" applyFont="1" applyFill="1" applyBorder="1" applyAlignment="1"/>
    <xf numFmtId="0" fontId="16" fillId="0" borderId="6" xfId="6" applyFont="1" applyFill="1" applyBorder="1" applyAlignment="1">
      <alignment horizontal="right"/>
    </xf>
    <xf numFmtId="0" fontId="16" fillId="0" borderId="0" xfId="6" applyFont="1" applyFill="1" applyBorder="1" applyAlignment="1">
      <alignment horizontal="right"/>
    </xf>
    <xf numFmtId="0" fontId="0" fillId="8" borderId="0" xfId="0" applyFill="1" applyAlignment="1"/>
    <xf numFmtId="0" fontId="1" fillId="0" borderId="0" xfId="0" applyFont="1" applyAlignment="1"/>
    <xf numFmtId="2" fontId="0" fillId="0" borderId="0" xfId="0" applyNumberFormat="1" applyAlignment="1"/>
    <xf numFmtId="3" fontId="0" fillId="0" borderId="0" xfId="0" quotePrefix="1" applyNumberFormat="1" applyAlignment="1"/>
    <xf numFmtId="168" fontId="0" fillId="0" borderId="0" xfId="0" applyNumberFormat="1" applyAlignment="1"/>
    <xf numFmtId="10" fontId="0" fillId="0" borderId="0" xfId="0" applyNumberFormat="1" applyAlignment="1"/>
    <xf numFmtId="164" fontId="0" fillId="0" borderId="0" xfId="0" applyNumberFormat="1" applyAlignment="1"/>
    <xf numFmtId="0" fontId="16" fillId="0" borderId="0" xfId="6" applyFont="1" applyFill="1" applyBorder="1" applyAlignment="1">
      <alignment horizontal="left"/>
    </xf>
    <xf numFmtId="0" fontId="0" fillId="0" borderId="0" xfId="0" applyAlignment="1">
      <alignment wrapText="1"/>
    </xf>
    <xf numFmtId="0" fontId="13" fillId="6" borderId="5" xfId="8" applyFont="1" applyFill="1" applyBorder="1" applyAlignment="1">
      <alignment horizontal="center"/>
    </xf>
    <xf numFmtId="0" fontId="13" fillId="0" borderId="6" xfId="8" applyFont="1" applyFill="1" applyBorder="1" applyAlignment="1">
      <alignment wrapText="1"/>
    </xf>
    <xf numFmtId="0" fontId="13" fillId="0" borderId="6" xfId="8" applyFont="1" applyFill="1" applyBorder="1" applyAlignment="1">
      <alignment horizontal="right" wrapText="1"/>
    </xf>
    <xf numFmtId="0" fontId="13" fillId="6" borderId="5" xfId="9" applyFont="1" applyFill="1" applyBorder="1" applyAlignment="1">
      <alignment horizontal="center"/>
    </xf>
    <xf numFmtId="0" fontId="13" fillId="0" borderId="6" xfId="9" applyFont="1" applyFill="1" applyBorder="1" applyAlignment="1">
      <alignment wrapText="1"/>
    </xf>
    <xf numFmtId="0" fontId="13" fillId="0" borderId="6" xfId="9" applyFont="1" applyFill="1" applyBorder="1" applyAlignment="1">
      <alignment horizontal="right" wrapText="1"/>
    </xf>
    <xf numFmtId="0" fontId="0" fillId="5" borderId="0" xfId="0" applyFill="1" applyAlignment="1">
      <alignment wrapText="1"/>
    </xf>
    <xf numFmtId="0" fontId="16" fillId="6" borderId="5" xfId="6" applyFont="1" applyFill="1" applyBorder="1" applyAlignment="1">
      <alignment horizontal="center" wrapText="1"/>
    </xf>
    <xf numFmtId="0" fontId="16" fillId="6" borderId="0" xfId="6" applyFont="1" applyFill="1" applyBorder="1" applyAlignment="1">
      <alignment horizontal="center" wrapText="1"/>
    </xf>
    <xf numFmtId="0" fontId="0" fillId="7" borderId="0" xfId="0" applyFill="1" applyAlignment="1">
      <alignment wrapText="1"/>
    </xf>
    <xf numFmtId="0" fontId="13" fillId="6" borderId="5" xfId="10" applyFont="1" applyFill="1" applyBorder="1" applyAlignment="1">
      <alignment horizontal="center"/>
    </xf>
    <xf numFmtId="0" fontId="13" fillId="0" borderId="6" xfId="10" applyFont="1" applyFill="1" applyBorder="1" applyAlignment="1">
      <alignment wrapText="1"/>
    </xf>
    <xf numFmtId="0" fontId="13" fillId="0" borderId="6" xfId="10" applyFont="1" applyFill="1" applyBorder="1" applyAlignment="1">
      <alignment horizontal="right" wrapText="1"/>
    </xf>
    <xf numFmtId="0" fontId="16" fillId="0" borderId="0" xfId="6" applyFont="1" applyFill="1" applyBorder="1" applyAlignment="1">
      <alignment horizontal="right" wrapText="1"/>
    </xf>
    <xf numFmtId="0" fontId="17" fillId="0" borderId="0" xfId="0" applyFont="1"/>
    <xf numFmtId="0" fontId="18" fillId="0" borderId="6" xfId="10" applyFont="1" applyFill="1" applyBorder="1" applyAlignment="1">
      <alignment wrapText="1"/>
    </xf>
    <xf numFmtId="0" fontId="18" fillId="0" borderId="6" xfId="10" applyFont="1" applyFill="1" applyBorder="1" applyAlignment="1">
      <alignment horizontal="right" wrapText="1"/>
    </xf>
    <xf numFmtId="0" fontId="0" fillId="5" borderId="9" xfId="0" applyFill="1" applyBorder="1" applyAlignment="1"/>
    <xf numFmtId="0" fontId="0" fillId="5" borderId="4" xfId="0" applyFill="1" applyBorder="1" applyAlignment="1"/>
    <xf numFmtId="0" fontId="0" fillId="5" borderId="9" xfId="0" applyFill="1" applyBorder="1"/>
    <xf numFmtId="0" fontId="0" fillId="5" borderId="4" xfId="0" applyFill="1" applyBorder="1"/>
    <xf numFmtId="0" fontId="13" fillId="5" borderId="6" xfId="8" applyFont="1" applyFill="1" applyBorder="1" applyAlignment="1">
      <alignment horizontal="right" wrapText="1"/>
    </xf>
    <xf numFmtId="0" fontId="13" fillId="5" borderId="6" xfId="9" applyFont="1" applyFill="1" applyBorder="1" applyAlignment="1">
      <alignment horizontal="right" wrapText="1"/>
    </xf>
    <xf numFmtId="0" fontId="0" fillId="0" borderId="9" xfId="0" applyBorder="1"/>
    <xf numFmtId="0" fontId="13" fillId="6" borderId="5" xfId="11" applyFont="1" applyFill="1" applyBorder="1" applyAlignment="1">
      <alignment horizontal="center"/>
    </xf>
    <xf numFmtId="0" fontId="13" fillId="0" borderId="6" xfId="11" applyFont="1" applyFill="1" applyBorder="1" applyAlignment="1">
      <alignment wrapText="1"/>
    </xf>
    <xf numFmtId="0" fontId="13" fillId="0" borderId="6" xfId="11" applyFont="1" applyFill="1" applyBorder="1" applyAlignment="1">
      <alignment horizontal="right" wrapText="1"/>
    </xf>
    <xf numFmtId="169" fontId="0" fillId="0" borderId="9" xfId="0" applyNumberFormat="1" applyBorder="1"/>
    <xf numFmtId="0" fontId="12" fillId="0" borderId="0" xfId="0" applyFont="1" applyFill="1" applyAlignment="1">
      <alignment wrapText="1"/>
    </xf>
    <xf numFmtId="0" fontId="17" fillId="0" borderId="7" xfId="0" applyFont="1" applyFill="1" applyBorder="1" applyAlignment="1">
      <alignment wrapText="1"/>
    </xf>
    <xf numFmtId="0" fontId="0" fillId="0" borderId="9" xfId="0" applyFill="1" applyBorder="1" applyAlignment="1"/>
    <xf numFmtId="0" fontId="0" fillId="0" borderId="0" xfId="0" applyFill="1" applyAlignment="1"/>
    <xf numFmtId="0" fontId="0" fillId="0" borderId="9" xfId="0" applyFill="1" applyBorder="1"/>
    <xf numFmtId="0" fontId="0" fillId="0" borderId="8" xfId="0" applyFill="1" applyBorder="1"/>
    <xf numFmtId="169" fontId="0" fillId="5" borderId="9" xfId="0" applyNumberFormat="1" applyFill="1" applyBorder="1"/>
    <xf numFmtId="169" fontId="0" fillId="5" borderId="4" xfId="0" applyNumberFormat="1" applyFill="1" applyBorder="1"/>
    <xf numFmtId="0" fontId="2" fillId="9" borderId="0" xfId="1" applyFill="1" applyAlignment="1">
      <alignment wrapText="1"/>
    </xf>
    <xf numFmtId="0" fontId="0" fillId="9" borderId="0" xfId="0" applyFill="1"/>
    <xf numFmtId="0" fontId="2" fillId="9" borderId="0" xfId="1" applyFill="1"/>
    <xf numFmtId="164" fontId="0" fillId="9" borderId="0" xfId="0" applyNumberFormat="1" applyFill="1"/>
    <xf numFmtId="0" fontId="2" fillId="9" borderId="0" xfId="1" applyFill="1" applyBorder="1" applyAlignment="1">
      <alignment wrapText="1"/>
    </xf>
    <xf numFmtId="0" fontId="0" fillId="9" borderId="0" xfId="0" applyFill="1" applyBorder="1"/>
    <xf numFmtId="0" fontId="2" fillId="9" borderId="0" xfId="1" applyFill="1" applyBorder="1"/>
    <xf numFmtId="0" fontId="0" fillId="10" borderId="0" xfId="0" applyFill="1"/>
    <xf numFmtId="0" fontId="2" fillId="10" borderId="0" xfId="1" applyFill="1" applyAlignment="1">
      <alignment wrapText="1"/>
    </xf>
    <xf numFmtId="0" fontId="2" fillId="10" borderId="0" xfId="1" applyFill="1" applyBorder="1" applyAlignment="1">
      <alignment wrapText="1"/>
    </xf>
    <xf numFmtId="0" fontId="0" fillId="10" borderId="0" xfId="0" applyFill="1" applyBorder="1"/>
    <xf numFmtId="0" fontId="2" fillId="10" borderId="0" xfId="1" applyFill="1" applyBorder="1"/>
    <xf numFmtId="0" fontId="2" fillId="10" borderId="0" xfId="1" applyFill="1"/>
    <xf numFmtId="170" fontId="0" fillId="9" borderId="0" xfId="0" applyNumberFormat="1" applyFill="1" applyBorder="1"/>
    <xf numFmtId="170" fontId="0" fillId="9" borderId="0" xfId="0" applyNumberFormat="1" applyFill="1"/>
    <xf numFmtId="164" fontId="10" fillId="4" borderId="0" xfId="0" applyNumberFormat="1" applyFont="1" applyFill="1" applyAlignment="1"/>
    <xf numFmtId="164" fontId="0" fillId="0" borderId="0" xfId="0" applyNumberFormat="1" applyFill="1"/>
    <xf numFmtId="0" fontId="0" fillId="0" borderId="0" xfId="0" applyNumberFormat="1"/>
    <xf numFmtId="171" fontId="0" fillId="0" borderId="0" xfId="0" applyNumberFormat="1"/>
    <xf numFmtId="171" fontId="0" fillId="0" borderId="0" xfId="0" applyNumberFormat="1" applyFill="1"/>
    <xf numFmtId="0" fontId="0" fillId="0" borderId="0" xfId="0" applyNumberFormat="1" applyFill="1"/>
    <xf numFmtId="164" fontId="0" fillId="5" borderId="0" xfId="0" applyNumberFormat="1" applyFill="1"/>
    <xf numFmtId="14" fontId="15" fillId="0" borderId="0" xfId="3" applyNumberFormat="1" applyFill="1" applyBorder="1"/>
    <xf numFmtId="0" fontId="15" fillId="0" borderId="0" xfId="3" applyFont="1" applyFill="1" applyBorder="1"/>
    <xf numFmtId="0" fontId="15" fillId="0" borderId="0" xfId="3" applyFill="1" applyBorder="1"/>
    <xf numFmtId="0" fontId="19" fillId="0" borderId="0" xfId="6" applyFont="1" applyFill="1" applyBorder="1" applyAlignment="1">
      <alignment horizontal="left"/>
    </xf>
    <xf numFmtId="0" fontId="17" fillId="0" borderId="0" xfId="0" applyFont="1" applyAlignment="1">
      <alignment horizontal="left"/>
    </xf>
    <xf numFmtId="0" fontId="17" fillId="0" borderId="0" xfId="0" applyFont="1" applyFill="1" applyBorder="1" applyAlignment="1">
      <alignment wrapText="1"/>
    </xf>
    <xf numFmtId="169" fontId="0" fillId="0" borderId="0" xfId="0" applyNumberFormat="1" applyBorder="1"/>
    <xf numFmtId="0" fontId="20" fillId="6" borderId="5" xfId="12" applyFont="1" applyFill="1" applyBorder="1" applyAlignment="1">
      <alignment horizontal="center"/>
    </xf>
    <xf numFmtId="0" fontId="20" fillId="0" borderId="6" xfId="12" applyFont="1" applyFill="1" applyBorder="1" applyAlignment="1">
      <alignment horizontal="right" wrapText="1"/>
    </xf>
    <xf numFmtId="0" fontId="20" fillId="0" borderId="6" xfId="12" applyFont="1" applyFill="1" applyBorder="1" applyAlignment="1">
      <alignment wrapText="1"/>
    </xf>
    <xf numFmtId="0" fontId="21" fillId="0" borderId="0" xfId="12"/>
    <xf numFmtId="0" fontId="20" fillId="6" borderId="5" xfId="13" applyFont="1" applyFill="1" applyBorder="1" applyAlignment="1">
      <alignment horizontal="center"/>
    </xf>
    <xf numFmtId="0" fontId="20" fillId="0" borderId="6" xfId="13" applyFont="1" applyFill="1" applyBorder="1" applyAlignment="1">
      <alignment horizontal="right" wrapText="1"/>
    </xf>
    <xf numFmtId="0" fontId="20" fillId="0" borderId="6" xfId="13" applyFont="1" applyFill="1" applyBorder="1" applyAlignment="1">
      <alignment wrapText="1"/>
    </xf>
    <xf numFmtId="0" fontId="20" fillId="6" borderId="5" xfId="14" applyFont="1" applyFill="1" applyBorder="1" applyAlignment="1">
      <alignment horizontal="center"/>
    </xf>
    <xf numFmtId="0" fontId="20" fillId="0" borderId="6" xfId="14" applyFont="1" applyFill="1" applyBorder="1" applyAlignment="1">
      <alignment horizontal="right" wrapText="1"/>
    </xf>
    <xf numFmtId="0" fontId="20" fillId="0" borderId="6" xfId="14" applyFont="1" applyFill="1" applyBorder="1" applyAlignment="1">
      <alignment wrapText="1"/>
    </xf>
    <xf numFmtId="0" fontId="21" fillId="0" borderId="0" xfId="14"/>
    <xf numFmtId="0" fontId="22" fillId="12" borderId="10" xfId="0" applyFont="1" applyFill="1" applyBorder="1" applyAlignment="1" applyProtection="1">
      <alignment horizontal="center" vertical="center"/>
    </xf>
    <xf numFmtId="0" fontId="5" fillId="0" borderId="11" xfId="0" applyFont="1" applyFill="1" applyBorder="1" applyAlignment="1" applyProtection="1">
      <alignment vertical="center"/>
    </xf>
    <xf numFmtId="0" fontId="5" fillId="0" borderId="12" xfId="0" applyFont="1" applyFill="1" applyBorder="1" applyAlignment="1" applyProtection="1">
      <alignment vertical="center"/>
    </xf>
    <xf numFmtId="0" fontId="23" fillId="12" borderId="10" xfId="0" applyFont="1" applyFill="1" applyBorder="1" applyAlignment="1" applyProtection="1">
      <alignment horizontal="center" vertical="center"/>
    </xf>
    <xf numFmtId="0" fontId="24" fillId="0" borderId="11" xfId="0" applyFont="1" applyFill="1" applyBorder="1" applyAlignment="1" applyProtection="1">
      <alignment vertical="center"/>
    </xf>
    <xf numFmtId="0" fontId="24" fillId="0" borderId="11" xfId="0" applyFont="1" applyFill="1" applyBorder="1" applyAlignment="1" applyProtection="1">
      <alignment horizontal="right" vertical="center"/>
    </xf>
    <xf numFmtId="0" fontId="0" fillId="0" borderId="0" xfId="0" applyAlignment="1">
      <alignment horizontal="center"/>
    </xf>
    <xf numFmtId="0" fontId="0" fillId="4" borderId="0" xfId="0" applyFill="1" applyBorder="1" applyAlignment="1">
      <alignment horizontal="center"/>
    </xf>
    <xf numFmtId="0" fontId="0" fillId="11" borderId="0" xfId="0" applyFill="1" applyAlignment="1">
      <alignment horizontal="center"/>
    </xf>
    <xf numFmtId="0" fontId="2" fillId="4" borderId="0" xfId="1" applyFill="1" applyAlignment="1">
      <alignment horizontal="center" wrapText="1"/>
    </xf>
    <xf numFmtId="0" fontId="16" fillId="6" borderId="5" xfId="7" applyFont="1" applyFill="1" applyBorder="1" applyAlignment="1">
      <alignment horizontal="center"/>
    </xf>
    <xf numFmtId="0" fontId="16" fillId="0" borderId="6" xfId="7" applyFont="1" applyFill="1" applyBorder="1" applyAlignment="1">
      <alignment wrapText="1"/>
    </xf>
    <xf numFmtId="0" fontId="16" fillId="0" borderId="6" xfId="7" applyFont="1" applyFill="1" applyBorder="1" applyAlignment="1">
      <alignment horizontal="right" wrapText="1"/>
    </xf>
    <xf numFmtId="0" fontId="16" fillId="5" borderId="6" xfId="7" applyFont="1" applyFill="1" applyBorder="1" applyAlignment="1">
      <alignment horizontal="right" wrapText="1"/>
    </xf>
    <xf numFmtId="0" fontId="16" fillId="5" borderId="6" xfId="7" applyFont="1" applyFill="1" applyBorder="1" applyAlignment="1">
      <alignment wrapText="1"/>
    </xf>
    <xf numFmtId="0" fontId="13" fillId="0" borderId="0" xfId="5" applyFont="1" applyFill="1" applyBorder="1" applyAlignment="1">
      <alignment horizontal="center"/>
    </xf>
    <xf numFmtId="0" fontId="13" fillId="0" borderId="0" xfId="6" applyFont="1" applyFill="1" applyBorder="1" applyAlignment="1"/>
    <xf numFmtId="0" fontId="13" fillId="0" borderId="0" xfId="4" applyFont="1" applyFill="1" applyBorder="1" applyAlignment="1"/>
    <xf numFmtId="0" fontId="13" fillId="0" borderId="0" xfId="6" applyFont="1" applyFill="1" applyBorder="1" applyAlignment="1">
      <alignment horizontal="right"/>
    </xf>
    <xf numFmtId="0" fontId="13" fillId="0" borderId="0" xfId="3" applyFont="1" applyFill="1" applyBorder="1"/>
  </cellXfs>
  <cellStyles count="15">
    <cellStyle name="Normal" xfId="0" builtinId="0"/>
    <cellStyle name="Normal 2" xfId="3" xr:uid="{00000000-0005-0000-0000-000001000000}"/>
    <cellStyle name="Normal 3" xfId="1" xr:uid="{00000000-0005-0000-0000-000002000000}"/>
    <cellStyle name="Normal_100VBS,101VBS-data" xfId="12" xr:uid="{00000000-0005-0000-0000-000003000000}"/>
    <cellStyle name="Normal_102VBS-data" xfId="13" xr:uid="{00000000-0005-0000-0000-000004000000}"/>
    <cellStyle name="Normal_103VBS-data" xfId="14" xr:uid="{00000000-0005-0000-0000-000005000000}"/>
    <cellStyle name="Normal_8873VBS-data" xfId="11" xr:uid="{00000000-0005-0000-0000-000006000000}"/>
    <cellStyle name="Normal_8993cal" xfId="7" xr:uid="{00000000-0005-0000-0000-000007000000}"/>
    <cellStyle name="Normal_8994VBS-data" xfId="8" xr:uid="{00000000-0005-0000-0000-000008000000}"/>
    <cellStyle name="Normal_8995VBS-data" xfId="9" xr:uid="{00000000-0005-0000-0000-000009000000}"/>
    <cellStyle name="Normal_8996VBS-data" xfId="10" xr:uid="{00000000-0005-0000-0000-00000A000000}"/>
    <cellStyle name="Normal_Gas Profiles" xfId="4" xr:uid="{00000000-0005-0000-0000-00000B000000}"/>
    <cellStyle name="Normal_Profile Table" xfId="5" xr:uid="{00000000-0005-0000-0000-00000C000000}"/>
    <cellStyle name="Normal_Sheet1" xfId="6" xr:uid="{00000000-0005-0000-0000-00000D000000}"/>
    <cellStyle name="Normal_Sheet2" xfId="2" xr:uid="{00000000-0005-0000-0000-00000E000000}"/>
  </cellStyles>
  <dxfs count="20">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D9D9"/>
      <color rgb="FFFFCCCC"/>
      <color rgb="FFCCFFCC"/>
      <color rgb="FFCC99FF"/>
      <color rgb="FF66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 Id="rId35" Type="http://schemas.openxmlformats.org/officeDocument/2006/relationships/customXml" Target="../customXml/item4.xml"/><Relationship Id="rId8" Type="http://schemas.openxmlformats.org/officeDocument/2006/relationships/worksheet" Target="worksheets/sheet8.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tx>
            <c:strRef>
              <c:f>'100VBS,101VBS, 102VBS -old'!$D$1:$D$2</c:f>
              <c:strCache>
                <c:ptCount val="2"/>
                <c:pt idx="0">
                  <c:v>8750a</c:v>
                </c:pt>
                <c:pt idx="1">
                  <c:v>On-road gasoline vehicle exhaust (Cold UC)</c:v>
                </c:pt>
              </c:strCache>
            </c:strRef>
          </c:tx>
          <c:spPr>
            <a:ln w="19050" cap="rnd">
              <a:noFill/>
              <a:round/>
            </a:ln>
            <a:effectLst/>
          </c:spPr>
          <c:marker>
            <c:symbol val="circle"/>
            <c:size val="5"/>
            <c:spPr>
              <a:solidFill>
                <a:schemeClr val="accent1"/>
              </a:solidFill>
              <a:ln w="9525">
                <a:solidFill>
                  <a:schemeClr val="accent1"/>
                </a:solidFill>
              </a:ln>
              <a:effectLst/>
            </c:spPr>
          </c:marker>
          <c:xVal>
            <c:numRef>
              <c:f>'100VBS,101VBS, 102VBS -old'!$F$3:$F$199</c:f>
              <c:numCache>
                <c:formatCode>General</c:formatCode>
                <c:ptCount val="197"/>
                <c:pt idx="0">
                  <c:v>0.15890000000000001</c:v>
                </c:pt>
                <c:pt idx="1">
                  <c:v>2.6652267899984752E-3</c:v>
                </c:pt>
                <c:pt idx="2">
                  <c:v>2.8319683695340265E-3</c:v>
                </c:pt>
                <c:pt idx="3">
                  <c:v>6.6587807963688133E-3</c:v>
                </c:pt>
                <c:pt idx="4">
                  <c:v>2.6649497598250832E-2</c:v>
                </c:pt>
                <c:pt idx="5">
                  <c:v>1.0617273413904451E-2</c:v>
                </c:pt>
                <c:pt idx="6">
                  <c:v>6.6955903558847361E-3</c:v>
                </c:pt>
                <c:pt idx="7">
                  <c:v>3.0176762607281928E-4</c:v>
                </c:pt>
                <c:pt idx="8">
                  <c:v>4.1652282733120926E-3</c:v>
                </c:pt>
                <c:pt idx="9">
                  <c:v>1.6018453621735745E-3</c:v>
                </c:pt>
                <c:pt idx="10">
                  <c:v>1.6937551363960467E-3</c:v>
                </c:pt>
                <c:pt idx="11">
                  <c:v>7.8984864282651335E-2</c:v>
                </c:pt>
                <c:pt idx="12">
                  <c:v>1.082284655298362E-3</c:v>
                </c:pt>
                <c:pt idx="13">
                  <c:v>1.2666242667398353E-2</c:v>
                </c:pt>
                <c:pt idx="14">
                  <c:v>6.3744842621275874E-2</c:v>
                </c:pt>
                <c:pt idx="15">
                  <c:v>4.4057756053000087E-3</c:v>
                </c:pt>
                <c:pt idx="16">
                  <c:v>2.0476367338286595E-3</c:v>
                </c:pt>
                <c:pt idx="17">
                  <c:v>9.5219085430392723E-3</c:v>
                </c:pt>
                <c:pt idx="18">
                  <c:v>1.3588300773041916E-3</c:v>
                </c:pt>
                <c:pt idx="19">
                  <c:v>1.7330576758156479E-3</c:v>
                </c:pt>
                <c:pt idx="20">
                  <c:v>3.1352341341115553E-4</c:v>
                </c:pt>
                <c:pt idx="21">
                  <c:v>2.5758065510634857E-5</c:v>
                </c:pt>
                <c:pt idx="22">
                  <c:v>4.5893865963507271E-5</c:v>
                </c:pt>
                <c:pt idx="23">
                  <c:v>1.1246468868263084E-2</c:v>
                </c:pt>
                <c:pt idx="24">
                  <c:v>4.6381937964329908E-4</c:v>
                </c:pt>
                <c:pt idx="25">
                  <c:v>4.9009657378885317E-3</c:v>
                </c:pt>
                <c:pt idx="26">
                  <c:v>5.250190179044054E-3</c:v>
                </c:pt>
                <c:pt idx="27">
                  <c:v>4.3427268167820793E-3</c:v>
                </c:pt>
                <c:pt idx="28">
                  <c:v>7.4254928884866131E-5</c:v>
                </c:pt>
                <c:pt idx="29">
                  <c:v>3.8206605197792069E-4</c:v>
                </c:pt>
                <c:pt idx="30">
                  <c:v>4.5174854630916063E-5</c:v>
                </c:pt>
                <c:pt idx="31">
                  <c:v>5.5045000840562529E-5</c:v>
                </c:pt>
                <c:pt idx="32">
                  <c:v>4.1426680388023906E-4</c:v>
                </c:pt>
                <c:pt idx="33">
                  <c:v>1.159363661398445E-3</c:v>
                </c:pt>
                <c:pt idx="34">
                  <c:v>4.9736034868670123E-4</c:v>
                </c:pt>
                <c:pt idx="35">
                  <c:v>3.4254439617110625E-4</c:v>
                </c:pt>
                <c:pt idx="36">
                  <c:v>1.7279800154237673E-2</c:v>
                </c:pt>
                <c:pt idx="37">
                  <c:v>7.6042365270580746E-3</c:v>
                </c:pt>
                <c:pt idx="38">
                  <c:v>2.2051354583910672E-2</c:v>
                </c:pt>
                <c:pt idx="39">
                  <c:v>4.647016781277903E-3</c:v>
                </c:pt>
                <c:pt idx="40">
                  <c:v>3.2909593765362865E-3</c:v>
                </c:pt>
                <c:pt idx="41">
                  <c:v>4.8247754210577455E-2</c:v>
                </c:pt>
                <c:pt idx="42">
                  <c:v>1.1236038554132037E-2</c:v>
                </c:pt>
                <c:pt idx="43">
                  <c:v>8.7211265880673429E-4</c:v>
                </c:pt>
                <c:pt idx="44">
                  <c:v>1.1931404852572464E-2</c:v>
                </c:pt>
                <c:pt idx="45">
                  <c:v>3.1398646013820713E-3</c:v>
                </c:pt>
                <c:pt idx="46">
                  <c:v>1.081499525923413E-3</c:v>
                </c:pt>
                <c:pt idx="47">
                  <c:v>3.2594977434115724E-3</c:v>
                </c:pt>
                <c:pt idx="48">
                  <c:v>1.2385555891872738E-4</c:v>
                </c:pt>
                <c:pt idx="49">
                  <c:v>1.3101683866615086E-3</c:v>
                </c:pt>
                <c:pt idx="50">
                  <c:v>3.0362108646757823E-4</c:v>
                </c:pt>
                <c:pt idx="51">
                  <c:v>8.3817345662064266E-5</c:v>
                </c:pt>
                <c:pt idx="52">
                  <c:v>3.1709869595939334E-2</c:v>
                </c:pt>
                <c:pt idx="53">
                  <c:v>1.0892183012989096E-2</c:v>
                </c:pt>
                <c:pt idx="54">
                  <c:v>1.3519586568160139E-4</c:v>
                </c:pt>
                <c:pt idx="55">
                  <c:v>1.0120482827190407E-3</c:v>
                </c:pt>
                <c:pt idx="56">
                  <c:v>3.3906745625124867E-4</c:v>
                </c:pt>
                <c:pt idx="57">
                  <c:v>4.7884374365753679E-5</c:v>
                </c:pt>
                <c:pt idx="58">
                  <c:v>6.9681562240469391E-5</c:v>
                </c:pt>
                <c:pt idx="59">
                  <c:v>8.9577067949391176E-5</c:v>
                </c:pt>
                <c:pt idx="60">
                  <c:v>4.8751344653629483E-4</c:v>
                </c:pt>
                <c:pt idx="61">
                  <c:v>6.5469485862818466E-4</c:v>
                </c:pt>
                <c:pt idx="62">
                  <c:v>6.3193912982638925E-3</c:v>
                </c:pt>
                <c:pt idx="63">
                  <c:v>4.7302104614522444E-5</c:v>
                </c:pt>
                <c:pt idx="64">
                  <c:v>2.8533598835775941E-4</c:v>
                </c:pt>
                <c:pt idx="65">
                  <c:v>3.7468477451084816E-4</c:v>
                </c:pt>
                <c:pt idx="66">
                  <c:v>8.8548344910028184E-5</c:v>
                </c:pt>
                <c:pt idx="67">
                  <c:v>1.9018951263203622E-4</c:v>
                </c:pt>
                <c:pt idx="68">
                  <c:v>1.6049716608908487E-4</c:v>
                </c:pt>
                <c:pt idx="69">
                  <c:v>4.8822733368927165E-5</c:v>
                </c:pt>
                <c:pt idx="70">
                  <c:v>0</c:v>
                </c:pt>
                <c:pt idx="71">
                  <c:v>1.2932876981579236E-4</c:v>
                </c:pt>
                <c:pt idx="72">
                  <c:v>9.1647167277054552E-5</c:v>
                </c:pt>
                <c:pt idx="73">
                  <c:v>1.6617783124080459E-4</c:v>
                </c:pt>
                <c:pt idx="74">
                  <c:v>2.5586543896569558E-4</c:v>
                </c:pt>
                <c:pt idx="75">
                  <c:v>8.4473027051633592E-4</c:v>
                </c:pt>
                <c:pt idx="76">
                  <c:v>1.9686944901100064E-3</c:v>
                </c:pt>
                <c:pt idx="77">
                  <c:v>2.1565037723974333E-4</c:v>
                </c:pt>
                <c:pt idx="78">
                  <c:v>4.7942970575965202E-5</c:v>
                </c:pt>
                <c:pt idx="79">
                  <c:v>4.6299229798944845E-4</c:v>
                </c:pt>
                <c:pt idx="80">
                  <c:v>5.7388696548722611E-5</c:v>
                </c:pt>
                <c:pt idx="81">
                  <c:v>2.1756270805246689E-4</c:v>
                </c:pt>
                <c:pt idx="82">
                  <c:v>6.7345311810713623E-4</c:v>
                </c:pt>
                <c:pt idx="83">
                  <c:v>4.4677852662981007E-4</c:v>
                </c:pt>
                <c:pt idx="84">
                  <c:v>3.3868611213803089E-4</c:v>
                </c:pt>
                <c:pt idx="85">
                  <c:v>3.9359313691445236E-5</c:v>
                </c:pt>
                <c:pt idx="86">
                  <c:v>1.9109719892213713E-3</c:v>
                </c:pt>
                <c:pt idx="87">
                  <c:v>2.1755193718048771E-3</c:v>
                </c:pt>
                <c:pt idx="88">
                  <c:v>1.1885159485782715E-3</c:v>
                </c:pt>
                <c:pt idx="89">
                  <c:v>4.0202517720050338E-4</c:v>
                </c:pt>
                <c:pt idx="90">
                  <c:v>8.1324140910298806E-4</c:v>
                </c:pt>
                <c:pt idx="91">
                  <c:v>1.2525809592178874E-4</c:v>
                </c:pt>
                <c:pt idx="92">
                  <c:v>4.0513142128344854E-4</c:v>
                </c:pt>
                <c:pt idx="93">
                  <c:v>8.5401550291109641E-4</c:v>
                </c:pt>
                <c:pt idx="94">
                  <c:v>3.8627327828129614E-4</c:v>
                </c:pt>
                <c:pt idx="95">
                  <c:v>1.5376557691016569E-3</c:v>
                </c:pt>
                <c:pt idx="96">
                  <c:v>1.4493636508417187E-4</c:v>
                </c:pt>
                <c:pt idx="97">
                  <c:v>1.6215433529614131E-5</c:v>
                </c:pt>
                <c:pt idx="98">
                  <c:v>6.8006586667632154E-6</c:v>
                </c:pt>
                <c:pt idx="99">
                  <c:v>4.0450288596054467E-3</c:v>
                </c:pt>
                <c:pt idx="100">
                  <c:v>3.6270059803206139E-5</c:v>
                </c:pt>
                <c:pt idx="101">
                  <c:v>1.531588963203153E-5</c:v>
                </c:pt>
                <c:pt idx="102">
                  <c:v>4.5416584430239322E-4</c:v>
                </c:pt>
                <c:pt idx="103">
                  <c:v>2.8561275608428484E-4</c:v>
                </c:pt>
                <c:pt idx="104">
                  <c:v>1.8049749008902321E-4</c:v>
                </c:pt>
                <c:pt idx="105">
                  <c:v>3.3079522976915971E-5</c:v>
                </c:pt>
                <c:pt idx="106">
                  <c:v>1.4933291762900325E-3</c:v>
                </c:pt>
                <c:pt idx="107">
                  <c:v>1.6744416995389305E-4</c:v>
                </c:pt>
                <c:pt idx="108">
                  <c:v>6.8008308826816649E-5</c:v>
                </c:pt>
                <c:pt idx="109">
                  <c:v>1.383767834052462E-3</c:v>
                </c:pt>
                <c:pt idx="110">
                  <c:v>4.6325612259323374E-6</c:v>
                </c:pt>
                <c:pt idx="111">
                  <c:v>2.1753105008809432E-3</c:v>
                </c:pt>
                <c:pt idx="112">
                  <c:v>3.0815843256201208E-3</c:v>
                </c:pt>
                <c:pt idx="113">
                  <c:v>8.3407435670950891E-4</c:v>
                </c:pt>
                <c:pt idx="114">
                  <c:v>4.2266745752974255E-4</c:v>
                </c:pt>
                <c:pt idx="115">
                  <c:v>1.8293338164873343E-4</c:v>
                </c:pt>
                <c:pt idx="116">
                  <c:v>1.783979022073308E-4</c:v>
                </c:pt>
                <c:pt idx="117">
                  <c:v>2.6605562483935669E-2</c:v>
                </c:pt>
                <c:pt idx="118">
                  <c:v>6.7620787245143159E-5</c:v>
                </c:pt>
                <c:pt idx="119">
                  <c:v>6.9471580822860835E-5</c:v>
                </c:pt>
                <c:pt idx="120">
                  <c:v>4.8374643801104493E-4</c:v>
                </c:pt>
                <c:pt idx="121">
                  <c:v>4.5670745557559742E-5</c:v>
                </c:pt>
                <c:pt idx="122">
                  <c:v>5.5901149701198223E-4</c:v>
                </c:pt>
                <c:pt idx="123">
                  <c:v>1.8206543559698483E-3</c:v>
                </c:pt>
                <c:pt idx="124">
                  <c:v>1.8563207461793336E-4</c:v>
                </c:pt>
                <c:pt idx="125">
                  <c:v>1.1650654070851149E-2</c:v>
                </c:pt>
                <c:pt idx="126">
                  <c:v>6.2339505830306024E-3</c:v>
                </c:pt>
                <c:pt idx="127">
                  <c:v>6.6226708542734642E-4</c:v>
                </c:pt>
                <c:pt idx="128">
                  <c:v>2.4747993019771822E-3</c:v>
                </c:pt>
                <c:pt idx="129">
                  <c:v>8.7350404090215782E-3</c:v>
                </c:pt>
                <c:pt idx="130">
                  <c:v>4.3176273248877574E-3</c:v>
                </c:pt>
                <c:pt idx="131">
                  <c:v>1.4189887746876085E-3</c:v>
                </c:pt>
                <c:pt idx="132">
                  <c:v>4.1168542038738975E-3</c:v>
                </c:pt>
                <c:pt idx="133">
                  <c:v>2.3390866580891576E-3</c:v>
                </c:pt>
                <c:pt idx="134">
                  <c:v>3.9344782955595963E-4</c:v>
                </c:pt>
                <c:pt idx="135">
                  <c:v>5.2253107165620572E-4</c:v>
                </c:pt>
                <c:pt idx="136">
                  <c:v>1.0070847661705662E-4</c:v>
                </c:pt>
                <c:pt idx="137">
                  <c:v>8.6168767568433492E-3</c:v>
                </c:pt>
                <c:pt idx="138">
                  <c:v>3.4152807407171683E-3</c:v>
                </c:pt>
                <c:pt idx="139">
                  <c:v>3.6808989782418128E-3</c:v>
                </c:pt>
                <c:pt idx="140">
                  <c:v>3.3980899554472292E-4</c:v>
                </c:pt>
                <c:pt idx="141">
                  <c:v>6.9520951179896184E-5</c:v>
                </c:pt>
                <c:pt idx="142">
                  <c:v>3.4964565436172912E-3</c:v>
                </c:pt>
                <c:pt idx="143">
                  <c:v>6.4231856006665848E-5</c:v>
                </c:pt>
                <c:pt idx="144">
                  <c:v>1.2820341666177643E-3</c:v>
                </c:pt>
                <c:pt idx="145">
                  <c:v>8.7120498417579077E-3</c:v>
                </c:pt>
                <c:pt idx="146">
                  <c:v>4.177196508215966E-3</c:v>
                </c:pt>
                <c:pt idx="147">
                  <c:v>8.2825995491955871E-5</c:v>
                </c:pt>
                <c:pt idx="148">
                  <c:v>2.8286921928083191E-3</c:v>
                </c:pt>
                <c:pt idx="149">
                  <c:v>1.7735882461494717E-4</c:v>
                </c:pt>
                <c:pt idx="150">
                  <c:v>7.0025782189065983E-4</c:v>
                </c:pt>
                <c:pt idx="151">
                  <c:v>7.2965484523542076E-4</c:v>
                </c:pt>
                <c:pt idx="152">
                  <c:v>0</c:v>
                </c:pt>
                <c:pt idx="153">
                  <c:v>1.2490775939712035E-3</c:v>
                </c:pt>
                <c:pt idx="154">
                  <c:v>9.6567028304620433E-5</c:v>
                </c:pt>
                <c:pt idx="155">
                  <c:v>1.3297015726781872E-3</c:v>
                </c:pt>
                <c:pt idx="156">
                  <c:v>1.1845558095691282E-4</c:v>
                </c:pt>
                <c:pt idx="157">
                  <c:v>1.1021055009157422E-4</c:v>
                </c:pt>
                <c:pt idx="158">
                  <c:v>9.3574771432649838E-5</c:v>
                </c:pt>
                <c:pt idx="159">
                  <c:v>0</c:v>
                </c:pt>
                <c:pt idx="160">
                  <c:v>1.6013941928708E-4</c:v>
                </c:pt>
                <c:pt idx="161">
                  <c:v>5.979578276513892E-5</c:v>
                </c:pt>
                <c:pt idx="162">
                  <c:v>2.9441472331740534E-2</c:v>
                </c:pt>
                <c:pt idx="163">
                  <c:v>1.8831302298883754E-4</c:v>
                </c:pt>
                <c:pt idx="164">
                  <c:v>3.3219194179923383E-5</c:v>
                </c:pt>
                <c:pt idx="165">
                  <c:v>2.2870712230596418E-2</c:v>
                </c:pt>
                <c:pt idx="166">
                  <c:v>6.2233199334629959E-2</c:v>
                </c:pt>
                <c:pt idx="167">
                  <c:v>1.4919566526191952E-2</c:v>
                </c:pt>
                <c:pt idx="168">
                  <c:v>7.6821595939934179E-3</c:v>
                </c:pt>
                <c:pt idx="169">
                  <c:v>1.1957431808451847E-3</c:v>
                </c:pt>
                <c:pt idx="170">
                  <c:v>8.8298031962262406E-4</c:v>
                </c:pt>
                <c:pt idx="171">
                  <c:v>2.4285169636727335E-3</c:v>
                </c:pt>
                <c:pt idx="172">
                  <c:v>1.663884988998589E-4</c:v>
                </c:pt>
                <c:pt idx="173">
                  <c:v>9.9762545698157517E-5</c:v>
                </c:pt>
                <c:pt idx="174">
                  <c:v>2.7599848668673828E-4</c:v>
                </c:pt>
                <c:pt idx="175">
                  <c:v>1.9475783153896042E-5</c:v>
                </c:pt>
                <c:pt idx="176">
                  <c:v>1.2240982175588296E-4</c:v>
                </c:pt>
                <c:pt idx="177">
                  <c:v>3.0613166180548143E-2</c:v>
                </c:pt>
                <c:pt idx="178">
                  <c:v>4.0057669259567535E-4</c:v>
                </c:pt>
                <c:pt idx="179">
                  <c:v>5.9564767606153255E-3</c:v>
                </c:pt>
                <c:pt idx="180">
                  <c:v>1.2934940478357313E-5</c:v>
                </c:pt>
                <c:pt idx="181">
                  <c:v>8.2599269605568531E-4</c:v>
                </c:pt>
                <c:pt idx="182">
                  <c:v>3.5248315951149701E-4</c:v>
                </c:pt>
                <c:pt idx="183">
                  <c:v>2.6000517068444223E-3</c:v>
                </c:pt>
                <c:pt idx="184">
                  <c:v>7.7655674161132798E-4</c:v>
                </c:pt>
                <c:pt idx="185">
                  <c:v>8.4606009107722686E-4</c:v>
                </c:pt>
                <c:pt idx="186">
                  <c:v>1.0478597856651041E-3</c:v>
                </c:pt>
                <c:pt idx="187">
                  <c:v>7.2000656529014123E-4</c:v>
                </c:pt>
                <c:pt idx="188">
                  <c:v>1.9384398513304828E-3</c:v>
                </c:pt>
                <c:pt idx="189">
                  <c:v>7.2627988973186103E-4</c:v>
                </c:pt>
                <c:pt idx="190">
                  <c:v>1.2443187124952654E-2</c:v>
                </c:pt>
                <c:pt idx="191">
                  <c:v>1.3768351753599126E-2</c:v>
                </c:pt>
                <c:pt idx="192">
                  <c:v>5.7420751093925149E-4</c:v>
                </c:pt>
                <c:pt idx="193">
                  <c:v>1.1179952068645228E-2</c:v>
                </c:pt>
                <c:pt idx="194">
                  <c:v>9.5235210941908809E-3</c:v>
                </c:pt>
                <c:pt idx="195">
                  <c:v>4.147487889333396E-4</c:v>
                </c:pt>
                <c:pt idx="196">
                  <c:v>5.9008434215821436E-5</c:v>
                </c:pt>
              </c:numCache>
            </c:numRef>
          </c:xVal>
          <c:yVal>
            <c:numRef>
              <c:f>'100VBS,101VBS, 102VBS -old'!$D$3:$D$199</c:f>
              <c:numCache>
                <c:formatCode>General</c:formatCode>
                <c:ptCount val="197"/>
                <c:pt idx="0">
                  <c:v>0.1394331</c:v>
                </c:pt>
                <c:pt idx="1">
                  <c:v>0</c:v>
                </c:pt>
                <c:pt idx="2">
                  <c:v>0</c:v>
                </c:pt>
                <c:pt idx="3">
                  <c:v>0</c:v>
                </c:pt>
                <c:pt idx="4">
                  <c:v>0</c:v>
                </c:pt>
                <c:pt idx="5">
                  <c:v>3.4900999999999999E-3</c:v>
                </c:pt>
                <c:pt idx="6">
                  <c:v>6.3900000000000003E-4</c:v>
                </c:pt>
                <c:pt idx="7">
                  <c:v>1.119E-4</c:v>
                </c:pt>
                <c:pt idx="8">
                  <c:v>5.4810000000000004E-4</c:v>
                </c:pt>
                <c:pt idx="9">
                  <c:v>5.5679999999999998E-4</c:v>
                </c:pt>
                <c:pt idx="10">
                  <c:v>2.02E-4</c:v>
                </c:pt>
                <c:pt idx="11">
                  <c:v>1.3280699999999999E-2</c:v>
                </c:pt>
                <c:pt idx="12">
                  <c:v>1.907E-4</c:v>
                </c:pt>
                <c:pt idx="13">
                  <c:v>7.4989999999999996E-4</c:v>
                </c:pt>
                <c:pt idx="14">
                  <c:v>1.0359200000000001E-2</c:v>
                </c:pt>
                <c:pt idx="15">
                  <c:v>4.6250000000000002E-4</c:v>
                </c:pt>
                <c:pt idx="16">
                  <c:v>4.3970000000000001E-4</c:v>
                </c:pt>
                <c:pt idx="17">
                  <c:v>2.0636100000000001E-2</c:v>
                </c:pt>
                <c:pt idx="18">
                  <c:v>9.345E-4</c:v>
                </c:pt>
                <c:pt idx="19">
                  <c:v>4.5824000000000004E-3</c:v>
                </c:pt>
                <c:pt idx="20">
                  <c:v>7.8180000000000003E-4</c:v>
                </c:pt>
                <c:pt idx="21">
                  <c:v>0</c:v>
                </c:pt>
                <c:pt idx="22">
                  <c:v>0</c:v>
                </c:pt>
                <c:pt idx="23">
                  <c:v>0</c:v>
                </c:pt>
                <c:pt idx="24">
                  <c:v>0</c:v>
                </c:pt>
                <c:pt idx="25">
                  <c:v>9.0486000000000004E-3</c:v>
                </c:pt>
                <c:pt idx="26">
                  <c:v>0</c:v>
                </c:pt>
                <c:pt idx="27">
                  <c:v>5.3559999999999997E-3</c:v>
                </c:pt>
                <c:pt idx="28">
                  <c:v>0</c:v>
                </c:pt>
                <c:pt idx="29">
                  <c:v>0</c:v>
                </c:pt>
                <c:pt idx="30">
                  <c:v>2.5910000000000001E-4</c:v>
                </c:pt>
                <c:pt idx="31">
                  <c:v>0</c:v>
                </c:pt>
                <c:pt idx="32">
                  <c:v>0</c:v>
                </c:pt>
                <c:pt idx="33">
                  <c:v>0</c:v>
                </c:pt>
                <c:pt idx="34">
                  <c:v>0</c:v>
                </c:pt>
                <c:pt idx="35">
                  <c:v>0</c:v>
                </c:pt>
                <c:pt idx="36">
                  <c:v>2.04417E-2</c:v>
                </c:pt>
                <c:pt idx="37">
                  <c:v>7.6077000000000002E-3</c:v>
                </c:pt>
                <c:pt idx="38">
                  <c:v>0</c:v>
                </c:pt>
                <c:pt idx="39">
                  <c:v>7.1000000000000004E-3</c:v>
                </c:pt>
                <c:pt idx="40">
                  <c:v>3.607E-3</c:v>
                </c:pt>
                <c:pt idx="41">
                  <c:v>8.6370299999999997E-2</c:v>
                </c:pt>
                <c:pt idx="42">
                  <c:v>1.3782300000000001E-2</c:v>
                </c:pt>
                <c:pt idx="43">
                  <c:v>2.1992000000000001E-3</c:v>
                </c:pt>
                <c:pt idx="44">
                  <c:v>1.4738899999999999E-2</c:v>
                </c:pt>
                <c:pt idx="45">
                  <c:v>5.7958000000000003E-3</c:v>
                </c:pt>
                <c:pt idx="46">
                  <c:v>3.211E-4</c:v>
                </c:pt>
                <c:pt idx="47">
                  <c:v>4.6794000000000002E-3</c:v>
                </c:pt>
                <c:pt idx="48">
                  <c:v>2.6120000000000001E-4</c:v>
                </c:pt>
                <c:pt idx="49">
                  <c:v>2.3847999999999999E-3</c:v>
                </c:pt>
                <c:pt idx="50">
                  <c:v>9.5189999999999999E-4</c:v>
                </c:pt>
                <c:pt idx="51">
                  <c:v>0</c:v>
                </c:pt>
                <c:pt idx="52">
                  <c:v>3.8018900000000001E-2</c:v>
                </c:pt>
                <c:pt idx="53">
                  <c:v>0</c:v>
                </c:pt>
                <c:pt idx="54">
                  <c:v>8.989E-4</c:v>
                </c:pt>
                <c:pt idx="55">
                  <c:v>4.0273000000000002E-3</c:v>
                </c:pt>
                <c:pt idx="56">
                  <c:v>0</c:v>
                </c:pt>
                <c:pt idx="57">
                  <c:v>0</c:v>
                </c:pt>
                <c:pt idx="58">
                  <c:v>5.6599999999999999E-4</c:v>
                </c:pt>
                <c:pt idx="59">
                  <c:v>4.3429999999999999E-4</c:v>
                </c:pt>
                <c:pt idx="60">
                  <c:v>2.5672E-3</c:v>
                </c:pt>
                <c:pt idx="61">
                  <c:v>1.0453999999999999E-3</c:v>
                </c:pt>
                <c:pt idx="62">
                  <c:v>9.3168000000000001E-3</c:v>
                </c:pt>
                <c:pt idx="63">
                  <c:v>0</c:v>
                </c:pt>
                <c:pt idx="64">
                  <c:v>2.9710000000000001E-4</c:v>
                </c:pt>
                <c:pt idx="65">
                  <c:v>0</c:v>
                </c:pt>
                <c:pt idx="66">
                  <c:v>0</c:v>
                </c:pt>
                <c:pt idx="67">
                  <c:v>0</c:v>
                </c:pt>
                <c:pt idx="68">
                  <c:v>0</c:v>
                </c:pt>
                <c:pt idx="69">
                  <c:v>0</c:v>
                </c:pt>
                <c:pt idx="70">
                  <c:v>0</c:v>
                </c:pt>
                <c:pt idx="71">
                  <c:v>0</c:v>
                </c:pt>
                <c:pt idx="72">
                  <c:v>8.7980000000000003E-4</c:v>
                </c:pt>
                <c:pt idx="73">
                  <c:v>0</c:v>
                </c:pt>
                <c:pt idx="74">
                  <c:v>0</c:v>
                </c:pt>
                <c:pt idx="75">
                  <c:v>0</c:v>
                </c:pt>
                <c:pt idx="76">
                  <c:v>0</c:v>
                </c:pt>
                <c:pt idx="77">
                  <c:v>0</c:v>
                </c:pt>
                <c:pt idx="78">
                  <c:v>0</c:v>
                </c:pt>
                <c:pt idx="79">
                  <c:v>0</c:v>
                </c:pt>
                <c:pt idx="80">
                  <c:v>5.2709999999999996E-4</c:v>
                </c:pt>
                <c:pt idx="81">
                  <c:v>0</c:v>
                </c:pt>
                <c:pt idx="82">
                  <c:v>0</c:v>
                </c:pt>
                <c:pt idx="83">
                  <c:v>0</c:v>
                </c:pt>
                <c:pt idx="84">
                  <c:v>6.535E-4</c:v>
                </c:pt>
                <c:pt idx="85">
                  <c:v>0</c:v>
                </c:pt>
                <c:pt idx="86">
                  <c:v>2.6792000000000001E-3</c:v>
                </c:pt>
                <c:pt idx="87">
                  <c:v>0</c:v>
                </c:pt>
                <c:pt idx="88">
                  <c:v>0</c:v>
                </c:pt>
                <c:pt idx="89">
                  <c:v>0</c:v>
                </c:pt>
                <c:pt idx="90">
                  <c:v>0</c:v>
                </c:pt>
                <c:pt idx="91">
                  <c:v>0</c:v>
                </c:pt>
                <c:pt idx="92">
                  <c:v>0</c:v>
                </c:pt>
                <c:pt idx="93">
                  <c:v>0</c:v>
                </c:pt>
                <c:pt idx="94">
                  <c:v>0</c:v>
                </c:pt>
                <c:pt idx="95">
                  <c:v>1.8194999999999999E-3</c:v>
                </c:pt>
                <c:pt idx="96">
                  <c:v>0</c:v>
                </c:pt>
                <c:pt idx="97">
                  <c:v>2.4331999999999999E-3</c:v>
                </c:pt>
                <c:pt idx="98">
                  <c:v>0</c:v>
                </c:pt>
                <c:pt idx="99">
                  <c:v>3.6072999999999999E-3</c:v>
                </c:pt>
                <c:pt idx="100">
                  <c:v>0</c:v>
                </c:pt>
                <c:pt idx="101">
                  <c:v>0</c:v>
                </c:pt>
                <c:pt idx="102">
                  <c:v>0</c:v>
                </c:pt>
                <c:pt idx="103">
                  <c:v>1.2052E-3</c:v>
                </c:pt>
                <c:pt idx="104">
                  <c:v>0</c:v>
                </c:pt>
                <c:pt idx="105">
                  <c:v>0</c:v>
                </c:pt>
                <c:pt idx="106">
                  <c:v>0</c:v>
                </c:pt>
                <c:pt idx="107">
                  <c:v>0</c:v>
                </c:pt>
                <c:pt idx="108">
                  <c:v>2.7169999999999999E-4</c:v>
                </c:pt>
                <c:pt idx="109">
                  <c:v>1.6502999999999999E-3</c:v>
                </c:pt>
                <c:pt idx="110">
                  <c:v>0</c:v>
                </c:pt>
                <c:pt idx="111">
                  <c:v>3.1548000000000001E-3</c:v>
                </c:pt>
                <c:pt idx="112">
                  <c:v>3.1443999999999999E-3</c:v>
                </c:pt>
                <c:pt idx="113">
                  <c:v>1.8109999999999999E-3</c:v>
                </c:pt>
                <c:pt idx="114">
                  <c:v>6.1030000000000004E-4</c:v>
                </c:pt>
                <c:pt idx="115">
                  <c:v>6.3599999999999996E-4</c:v>
                </c:pt>
                <c:pt idx="116">
                  <c:v>4.3619999999999998E-4</c:v>
                </c:pt>
                <c:pt idx="117">
                  <c:v>2.2034600000000001E-2</c:v>
                </c:pt>
                <c:pt idx="118">
                  <c:v>0</c:v>
                </c:pt>
                <c:pt idx="119">
                  <c:v>0</c:v>
                </c:pt>
                <c:pt idx="120">
                  <c:v>0</c:v>
                </c:pt>
                <c:pt idx="121">
                  <c:v>0</c:v>
                </c:pt>
                <c:pt idx="122">
                  <c:v>1.2084000000000001E-3</c:v>
                </c:pt>
                <c:pt idx="123">
                  <c:v>3.2623999999999999E-3</c:v>
                </c:pt>
                <c:pt idx="124">
                  <c:v>0</c:v>
                </c:pt>
                <c:pt idx="125">
                  <c:v>1.11535E-2</c:v>
                </c:pt>
                <c:pt idx="126">
                  <c:v>6.9705000000000001E-3</c:v>
                </c:pt>
                <c:pt idx="127">
                  <c:v>0</c:v>
                </c:pt>
                <c:pt idx="128">
                  <c:v>9.6390999999999994E-3</c:v>
                </c:pt>
                <c:pt idx="129">
                  <c:v>1.11938E-2</c:v>
                </c:pt>
                <c:pt idx="130">
                  <c:v>5.5128E-3</c:v>
                </c:pt>
                <c:pt idx="131">
                  <c:v>2.4182000000000001E-3</c:v>
                </c:pt>
                <c:pt idx="132">
                  <c:v>6.1484E-3</c:v>
                </c:pt>
                <c:pt idx="133">
                  <c:v>2.7770999999999998E-3</c:v>
                </c:pt>
                <c:pt idx="134">
                  <c:v>0</c:v>
                </c:pt>
                <c:pt idx="135">
                  <c:v>0</c:v>
                </c:pt>
                <c:pt idx="136">
                  <c:v>0</c:v>
                </c:pt>
                <c:pt idx="137">
                  <c:v>1.17064E-2</c:v>
                </c:pt>
                <c:pt idx="138">
                  <c:v>3.6576E-3</c:v>
                </c:pt>
                <c:pt idx="139">
                  <c:v>4.8244000000000004E-3</c:v>
                </c:pt>
                <c:pt idx="140">
                  <c:v>1.3649000000000001E-3</c:v>
                </c:pt>
                <c:pt idx="141">
                  <c:v>5.0381000000000002E-3</c:v>
                </c:pt>
                <c:pt idx="142">
                  <c:v>5.7831000000000002E-3</c:v>
                </c:pt>
                <c:pt idx="143">
                  <c:v>7.8470000000000005E-4</c:v>
                </c:pt>
                <c:pt idx="144">
                  <c:v>2.4515000000000001E-3</c:v>
                </c:pt>
                <c:pt idx="145">
                  <c:v>1.5864099999999999E-2</c:v>
                </c:pt>
                <c:pt idx="146">
                  <c:v>7.1948000000000003E-3</c:v>
                </c:pt>
                <c:pt idx="147">
                  <c:v>0</c:v>
                </c:pt>
                <c:pt idx="148">
                  <c:v>3.3974999999999999E-3</c:v>
                </c:pt>
                <c:pt idx="149">
                  <c:v>7.8280000000000005E-4</c:v>
                </c:pt>
                <c:pt idx="150">
                  <c:v>0</c:v>
                </c:pt>
                <c:pt idx="151">
                  <c:v>1.7503E-3</c:v>
                </c:pt>
                <c:pt idx="152">
                  <c:v>0</c:v>
                </c:pt>
                <c:pt idx="153">
                  <c:v>0</c:v>
                </c:pt>
                <c:pt idx="154">
                  <c:v>0</c:v>
                </c:pt>
                <c:pt idx="155">
                  <c:v>3.2580999999999999E-3</c:v>
                </c:pt>
                <c:pt idx="156">
                  <c:v>0</c:v>
                </c:pt>
                <c:pt idx="157">
                  <c:v>0</c:v>
                </c:pt>
                <c:pt idx="158">
                  <c:v>0</c:v>
                </c:pt>
                <c:pt idx="159">
                  <c:v>0</c:v>
                </c:pt>
                <c:pt idx="160">
                  <c:v>0</c:v>
                </c:pt>
                <c:pt idx="161">
                  <c:v>0</c:v>
                </c:pt>
                <c:pt idx="162">
                  <c:v>4.3686099999999999E-2</c:v>
                </c:pt>
                <c:pt idx="163">
                  <c:v>0</c:v>
                </c:pt>
                <c:pt idx="164">
                  <c:v>0</c:v>
                </c:pt>
                <c:pt idx="165">
                  <c:v>2.3007199999999998E-2</c:v>
                </c:pt>
                <c:pt idx="166">
                  <c:v>5.8634899999999997E-2</c:v>
                </c:pt>
                <c:pt idx="167">
                  <c:v>3.2165399999999997E-2</c:v>
                </c:pt>
                <c:pt idx="168">
                  <c:v>1.9813000000000001E-3</c:v>
                </c:pt>
                <c:pt idx="169">
                  <c:v>0</c:v>
                </c:pt>
                <c:pt idx="170">
                  <c:v>2.5311000000000001E-3</c:v>
                </c:pt>
                <c:pt idx="171">
                  <c:v>4.3864000000000004E-3</c:v>
                </c:pt>
                <c:pt idx="172">
                  <c:v>0</c:v>
                </c:pt>
                <c:pt idx="173">
                  <c:v>9.1909999999999995E-4</c:v>
                </c:pt>
                <c:pt idx="174">
                  <c:v>0</c:v>
                </c:pt>
                <c:pt idx="175">
                  <c:v>1.771E-4</c:v>
                </c:pt>
                <c:pt idx="176">
                  <c:v>6.78E-4</c:v>
                </c:pt>
                <c:pt idx="177">
                  <c:v>5.2665099999999999E-2</c:v>
                </c:pt>
                <c:pt idx="178">
                  <c:v>0</c:v>
                </c:pt>
                <c:pt idx="179">
                  <c:v>7.5228999999999999E-3</c:v>
                </c:pt>
                <c:pt idx="180">
                  <c:v>0</c:v>
                </c:pt>
                <c:pt idx="181">
                  <c:v>0</c:v>
                </c:pt>
                <c:pt idx="182">
                  <c:v>0</c:v>
                </c:pt>
                <c:pt idx="183">
                  <c:v>0</c:v>
                </c:pt>
                <c:pt idx="184">
                  <c:v>0</c:v>
                </c:pt>
                <c:pt idx="185">
                  <c:v>7.5889999999999996E-4</c:v>
                </c:pt>
                <c:pt idx="186">
                  <c:v>0</c:v>
                </c:pt>
                <c:pt idx="187">
                  <c:v>0</c:v>
                </c:pt>
                <c:pt idx="188">
                  <c:v>0</c:v>
                </c:pt>
                <c:pt idx="189">
                  <c:v>0</c:v>
                </c:pt>
                <c:pt idx="190">
                  <c:v>2.08577E-2</c:v>
                </c:pt>
                <c:pt idx="191">
                  <c:v>1.8162299999999999E-2</c:v>
                </c:pt>
                <c:pt idx="192">
                  <c:v>1.3766E-3</c:v>
                </c:pt>
                <c:pt idx="193">
                  <c:v>1.5708699999999999E-2</c:v>
                </c:pt>
                <c:pt idx="194">
                  <c:v>9.1826000000000008E-3</c:v>
                </c:pt>
                <c:pt idx="195">
                  <c:v>1.426E-3</c:v>
                </c:pt>
                <c:pt idx="196">
                  <c:v>1.729E-4</c:v>
                </c:pt>
              </c:numCache>
            </c:numRef>
          </c:yVal>
          <c:smooth val="0"/>
          <c:extLst>
            <c:ext xmlns:c16="http://schemas.microsoft.com/office/drawing/2014/chart" uri="{C3380CC4-5D6E-409C-BE32-E72D297353CC}">
              <c16:uniqueId val="{00000000-65EF-42A2-877B-986F17E6FB77}"/>
            </c:ext>
          </c:extLst>
        </c:ser>
        <c:dLbls>
          <c:showLegendKey val="0"/>
          <c:showVal val="0"/>
          <c:showCatName val="0"/>
          <c:showSerName val="0"/>
          <c:showPercent val="0"/>
          <c:showBubbleSize val="0"/>
        </c:dLbls>
        <c:axId val="145724024"/>
        <c:axId val="145725592"/>
      </c:scatterChart>
      <c:valAx>
        <c:axId val="145724024"/>
        <c:scaling>
          <c:logBase val="10"/>
          <c:orientation val="minMax"/>
          <c:min val="1.0000000000000003E-4"/>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8750a_vbs</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5725592"/>
        <c:crosses val="autoZero"/>
        <c:crossBetween val="midCat"/>
      </c:valAx>
      <c:valAx>
        <c:axId val="145725592"/>
        <c:scaling>
          <c:logBase val="10"/>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8750a</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5724024"/>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tx>
            <c:strRef>
              <c:f>'100VBS,101VBS, 102VBS -old'!$E$1:$E$2</c:f>
              <c:strCache>
                <c:ptCount val="2"/>
                <c:pt idx="0">
                  <c:v>4738</c:v>
                </c:pt>
                <c:pt idx="1">
                  <c:v>Off-road gasoline engine exhaust</c:v>
                </c:pt>
              </c:strCache>
            </c:strRef>
          </c:tx>
          <c:spPr>
            <a:ln w="19050" cap="rnd">
              <a:noFill/>
              <a:round/>
            </a:ln>
            <a:effectLst/>
          </c:spPr>
          <c:marker>
            <c:symbol val="circle"/>
            <c:size val="5"/>
            <c:spPr>
              <a:solidFill>
                <a:schemeClr val="accent1"/>
              </a:solidFill>
              <a:ln w="9525">
                <a:solidFill>
                  <a:schemeClr val="accent1"/>
                </a:solidFill>
              </a:ln>
              <a:effectLst/>
            </c:spPr>
          </c:marker>
          <c:xVal>
            <c:numRef>
              <c:f>'100VBS,101VBS, 102VBS -old'!$H$3:$H$199</c:f>
              <c:numCache>
                <c:formatCode>General</c:formatCode>
                <c:ptCount val="197"/>
                <c:pt idx="0">
                  <c:v>6.3E-2</c:v>
                </c:pt>
                <c:pt idx="1">
                  <c:v>2.9691089076549419E-3</c:v>
                </c:pt>
                <c:pt idx="2">
                  <c:v>3.1548619215947963E-3</c:v>
                </c:pt>
                <c:pt idx="3">
                  <c:v>7.4179973917460219E-3</c:v>
                </c:pt>
                <c:pt idx="4">
                  <c:v>2.9688002912330317E-2</c:v>
                </c:pt>
                <c:pt idx="5">
                  <c:v>1.7149497881247633E-3</c:v>
                </c:pt>
                <c:pt idx="6">
                  <c:v>1.3457931044478834E-3</c:v>
                </c:pt>
                <c:pt idx="7">
                  <c:v>4.4797566618833489E-5</c:v>
                </c:pt>
                <c:pt idx="8">
                  <c:v>7.0596752442316369E-4</c:v>
                </c:pt>
                <c:pt idx="9">
                  <c:v>4.1180534162970836E-4</c:v>
                </c:pt>
                <c:pt idx="10">
                  <c:v>4.5480585787273598E-4</c:v>
                </c:pt>
                <c:pt idx="11">
                  <c:v>3.1592132261624224E-2</c:v>
                </c:pt>
                <c:pt idx="12">
                  <c:v>8.4756736346461191E-6</c:v>
                </c:pt>
                <c:pt idx="13">
                  <c:v>1.3328066012734722E-3</c:v>
                </c:pt>
                <c:pt idx="14">
                  <c:v>1.0901475217582793E-2</c:v>
                </c:pt>
                <c:pt idx="15">
                  <c:v>6.4760786607818586E-4</c:v>
                </c:pt>
                <c:pt idx="16">
                  <c:v>2.1264016784347932E-4</c:v>
                </c:pt>
                <c:pt idx="17">
                  <c:v>1.1184089093432572E-2</c:v>
                </c:pt>
                <c:pt idx="18">
                  <c:v>0</c:v>
                </c:pt>
                <c:pt idx="19">
                  <c:v>2.4945576121734956E-3</c:v>
                </c:pt>
                <c:pt idx="20">
                  <c:v>8.8768428303740592E-4</c:v>
                </c:pt>
                <c:pt idx="21">
                  <c:v>7.375107625060657E-5</c:v>
                </c:pt>
                <c:pt idx="22">
                  <c:v>2.3350719836944046E-4</c:v>
                </c:pt>
                <c:pt idx="23">
                  <c:v>2.0116026501420931E-2</c:v>
                </c:pt>
                <c:pt idx="24">
                  <c:v>8.1230527180940651E-4</c:v>
                </c:pt>
                <c:pt idx="25">
                  <c:v>2.815914118928591E-3</c:v>
                </c:pt>
                <c:pt idx="26">
                  <c:v>6.7333528453319431E-3</c:v>
                </c:pt>
                <c:pt idx="27">
                  <c:v>8.8513123728011494E-3</c:v>
                </c:pt>
                <c:pt idx="28">
                  <c:v>0</c:v>
                </c:pt>
                <c:pt idx="29">
                  <c:v>5.717545074663277E-4</c:v>
                </c:pt>
                <c:pt idx="30">
                  <c:v>0</c:v>
                </c:pt>
                <c:pt idx="31">
                  <c:v>0</c:v>
                </c:pt>
                <c:pt idx="32">
                  <c:v>8.8278007203348682E-4</c:v>
                </c:pt>
                <c:pt idx="33">
                  <c:v>9.0830748462442329E-4</c:v>
                </c:pt>
                <c:pt idx="34">
                  <c:v>2.9334847396375412E-4</c:v>
                </c:pt>
                <c:pt idx="35">
                  <c:v>2.6553595549679823E-4</c:v>
                </c:pt>
                <c:pt idx="36">
                  <c:v>1.8074962034035694E-2</c:v>
                </c:pt>
                <c:pt idx="37">
                  <c:v>8.7369367280284178E-3</c:v>
                </c:pt>
                <c:pt idx="38">
                  <c:v>2.0116026501420931E-2</c:v>
                </c:pt>
                <c:pt idx="39">
                  <c:v>4.9772506397073642E-3</c:v>
                </c:pt>
                <c:pt idx="40">
                  <c:v>2.6668777973906216E-3</c:v>
                </c:pt>
                <c:pt idx="41">
                  <c:v>5.8752100243441699E-2</c:v>
                </c:pt>
                <c:pt idx="42">
                  <c:v>1.2894636123376855E-2</c:v>
                </c:pt>
                <c:pt idx="43">
                  <c:v>1.734213935420342E-3</c:v>
                </c:pt>
                <c:pt idx="44">
                  <c:v>1.4989004588991977E-2</c:v>
                </c:pt>
                <c:pt idx="45">
                  <c:v>3.5179608682247379E-3</c:v>
                </c:pt>
                <c:pt idx="46">
                  <c:v>4.1141491984781242E-4</c:v>
                </c:pt>
                <c:pt idx="47">
                  <c:v>3.9193370460638326E-3</c:v>
                </c:pt>
                <c:pt idx="48">
                  <c:v>8.8175618875442296E-5</c:v>
                </c:pt>
                <c:pt idx="49">
                  <c:v>1.5371845437961316E-3</c:v>
                </c:pt>
                <c:pt idx="50">
                  <c:v>6.1684936334180634E-4</c:v>
                </c:pt>
                <c:pt idx="51">
                  <c:v>8.5241969364654795E-4</c:v>
                </c:pt>
                <c:pt idx="52">
                  <c:v>4.6615769583807684E-2</c:v>
                </c:pt>
                <c:pt idx="53">
                  <c:v>2.2215483999941148E-2</c:v>
                </c:pt>
                <c:pt idx="54">
                  <c:v>1.722026904491707E-4</c:v>
                </c:pt>
                <c:pt idx="55">
                  <c:v>9.1781017701074918E-4</c:v>
                </c:pt>
                <c:pt idx="56">
                  <c:v>4.1822341529292251E-4</c:v>
                </c:pt>
                <c:pt idx="57">
                  <c:v>1.7220266197361599E-4</c:v>
                </c:pt>
                <c:pt idx="58">
                  <c:v>3.4133874304699704E-4</c:v>
                </c:pt>
                <c:pt idx="59">
                  <c:v>1.5290437976599923E-4</c:v>
                </c:pt>
                <c:pt idx="60">
                  <c:v>6.1566929401586515E-4</c:v>
                </c:pt>
                <c:pt idx="61">
                  <c:v>1.0830050528637075E-3</c:v>
                </c:pt>
                <c:pt idx="62">
                  <c:v>7.5191542747914735E-3</c:v>
                </c:pt>
                <c:pt idx="63">
                  <c:v>3.0751332602996977E-4</c:v>
                </c:pt>
                <c:pt idx="64">
                  <c:v>3.0751332602996977E-4</c:v>
                </c:pt>
                <c:pt idx="65">
                  <c:v>7.2317295715345969E-4</c:v>
                </c:pt>
                <c:pt idx="66">
                  <c:v>0</c:v>
                </c:pt>
                <c:pt idx="67">
                  <c:v>5.4900372219246984E-4</c:v>
                </c:pt>
                <c:pt idx="68">
                  <c:v>1.6264049540043904E-4</c:v>
                </c:pt>
                <c:pt idx="69">
                  <c:v>3.3607118111332238E-4</c:v>
                </c:pt>
                <c:pt idx="70">
                  <c:v>0</c:v>
                </c:pt>
                <c:pt idx="71">
                  <c:v>0</c:v>
                </c:pt>
                <c:pt idx="72">
                  <c:v>0</c:v>
                </c:pt>
                <c:pt idx="73">
                  <c:v>1.1247120982408741E-3</c:v>
                </c:pt>
                <c:pt idx="74">
                  <c:v>2.6312982849373859E-4</c:v>
                </c:pt>
                <c:pt idx="75">
                  <c:v>6.4380628329565464E-4</c:v>
                </c:pt>
                <c:pt idx="76">
                  <c:v>8.1751009099131238E-4</c:v>
                </c:pt>
                <c:pt idx="77">
                  <c:v>0</c:v>
                </c:pt>
                <c:pt idx="78">
                  <c:v>0</c:v>
                </c:pt>
                <c:pt idx="79">
                  <c:v>7.305394213356595E-4</c:v>
                </c:pt>
                <c:pt idx="80">
                  <c:v>2.662402588730017E-4</c:v>
                </c:pt>
                <c:pt idx="81">
                  <c:v>1.4760228037629023E-4</c:v>
                </c:pt>
                <c:pt idx="82">
                  <c:v>6.0795927070059686E-5</c:v>
                </c:pt>
                <c:pt idx="83">
                  <c:v>4.8115565466827091E-4</c:v>
                </c:pt>
                <c:pt idx="84">
                  <c:v>6.3223737336446577E-4</c:v>
                </c:pt>
                <c:pt idx="85">
                  <c:v>1.7624758654076605E-4</c:v>
                </c:pt>
                <c:pt idx="86">
                  <c:v>3.3008401833684747E-3</c:v>
                </c:pt>
                <c:pt idx="87">
                  <c:v>2.3569104024250302E-3</c:v>
                </c:pt>
                <c:pt idx="88">
                  <c:v>3.0136240355583691E-3</c:v>
                </c:pt>
                <c:pt idx="89">
                  <c:v>7.8722886776293741E-4</c:v>
                </c:pt>
                <c:pt idx="90">
                  <c:v>6.0271766441454661E-4</c:v>
                </c:pt>
                <c:pt idx="91">
                  <c:v>9.2561920426340212E-4</c:v>
                </c:pt>
                <c:pt idx="92">
                  <c:v>4.3051500781214266E-4</c:v>
                </c:pt>
                <c:pt idx="93">
                  <c:v>1.0701416008989217E-3</c:v>
                </c:pt>
                <c:pt idx="94">
                  <c:v>3.4135015344677929E-4</c:v>
                </c:pt>
                <c:pt idx="95">
                  <c:v>1.9188011003438362E-3</c:v>
                </c:pt>
                <c:pt idx="96">
                  <c:v>3.7464378726729326E-4</c:v>
                </c:pt>
                <c:pt idx="97">
                  <c:v>0</c:v>
                </c:pt>
                <c:pt idx="98">
                  <c:v>0</c:v>
                </c:pt>
                <c:pt idx="99">
                  <c:v>4.8113400820513751E-3</c:v>
                </c:pt>
                <c:pt idx="100">
                  <c:v>0</c:v>
                </c:pt>
                <c:pt idx="101">
                  <c:v>1.7221949072984138E-4</c:v>
                </c:pt>
                <c:pt idx="102">
                  <c:v>3.4357865502514804E-4</c:v>
                </c:pt>
                <c:pt idx="103">
                  <c:v>1.0086328875662512E-3</c:v>
                </c:pt>
                <c:pt idx="104">
                  <c:v>2.245854994102186E-4</c:v>
                </c:pt>
                <c:pt idx="105">
                  <c:v>1.3910879283833865E-3</c:v>
                </c:pt>
                <c:pt idx="106">
                  <c:v>4.2035119028964859E-3</c:v>
                </c:pt>
                <c:pt idx="107">
                  <c:v>1.3680256970647386E-4</c:v>
                </c:pt>
                <c:pt idx="108">
                  <c:v>0</c:v>
                </c:pt>
                <c:pt idx="109">
                  <c:v>1.4655420890910809E-3</c:v>
                </c:pt>
                <c:pt idx="110">
                  <c:v>7.1100622028925472E-5</c:v>
                </c:pt>
                <c:pt idx="111">
                  <c:v>3.6284487652550124E-3</c:v>
                </c:pt>
                <c:pt idx="112">
                  <c:v>3.7476261649449128E-3</c:v>
                </c:pt>
                <c:pt idx="113">
                  <c:v>1.2939699055651815E-3</c:v>
                </c:pt>
                <c:pt idx="114">
                  <c:v>2.6337103521761478E-4</c:v>
                </c:pt>
                <c:pt idx="115">
                  <c:v>3.1779443173668177E-4</c:v>
                </c:pt>
                <c:pt idx="116">
                  <c:v>1.0616885300454886E-4</c:v>
                </c:pt>
                <c:pt idx="117">
                  <c:v>2.3840957610704244E-2</c:v>
                </c:pt>
                <c:pt idx="118">
                  <c:v>7.6354233128885114E-4</c:v>
                </c:pt>
                <c:pt idx="119">
                  <c:v>1.7517954144496549E-4</c:v>
                </c:pt>
                <c:pt idx="120">
                  <c:v>5.650344131933121E-4</c:v>
                </c:pt>
                <c:pt idx="121">
                  <c:v>0</c:v>
                </c:pt>
                <c:pt idx="122">
                  <c:v>1.2153822954568149E-3</c:v>
                </c:pt>
                <c:pt idx="123">
                  <c:v>3.4561031274317265E-3</c:v>
                </c:pt>
                <c:pt idx="124">
                  <c:v>4.4280710420499633E-4</c:v>
                </c:pt>
                <c:pt idx="125">
                  <c:v>1.1925465795547133E-2</c:v>
                </c:pt>
                <c:pt idx="126">
                  <c:v>4.8208896277063236E-3</c:v>
                </c:pt>
                <c:pt idx="127">
                  <c:v>8.6398575688444222E-4</c:v>
                </c:pt>
                <c:pt idx="128">
                  <c:v>2.7547408927927992E-3</c:v>
                </c:pt>
                <c:pt idx="129">
                  <c:v>1.1033936557744173E-2</c:v>
                </c:pt>
                <c:pt idx="130">
                  <c:v>5.246511853446793E-3</c:v>
                </c:pt>
                <c:pt idx="131">
                  <c:v>1.9283354437644813E-3</c:v>
                </c:pt>
                <c:pt idx="132">
                  <c:v>4.4076433070026691E-3</c:v>
                </c:pt>
                <c:pt idx="133">
                  <c:v>2.6069934226338179E-3</c:v>
                </c:pt>
                <c:pt idx="134">
                  <c:v>6.9960821644766069E-4</c:v>
                </c:pt>
                <c:pt idx="135">
                  <c:v>8.2849703582779243E-4</c:v>
                </c:pt>
                <c:pt idx="136">
                  <c:v>2.2064809079164955E-4</c:v>
                </c:pt>
                <c:pt idx="137">
                  <c:v>9.9920543622899517E-3</c:v>
                </c:pt>
                <c:pt idx="138">
                  <c:v>2.8866185569787059E-3</c:v>
                </c:pt>
                <c:pt idx="139">
                  <c:v>3.5728654696639888E-3</c:v>
                </c:pt>
                <c:pt idx="140">
                  <c:v>1.0454645148086775E-3</c:v>
                </c:pt>
                <c:pt idx="141">
                  <c:v>0</c:v>
                </c:pt>
                <c:pt idx="142">
                  <c:v>4.1106435456611488E-3</c:v>
                </c:pt>
                <c:pt idx="143">
                  <c:v>4.3049855398297795E-4</c:v>
                </c:pt>
                <c:pt idx="144">
                  <c:v>1.3675565089006944E-3</c:v>
                </c:pt>
                <c:pt idx="145">
                  <c:v>1.059864780231422E-2</c:v>
                </c:pt>
                <c:pt idx="146">
                  <c:v>4.6845034945842464E-3</c:v>
                </c:pt>
                <c:pt idx="147">
                  <c:v>0</c:v>
                </c:pt>
                <c:pt idx="148">
                  <c:v>3.4383237410979734E-3</c:v>
                </c:pt>
                <c:pt idx="149">
                  <c:v>6.0290510487299553E-4</c:v>
                </c:pt>
                <c:pt idx="150">
                  <c:v>4.3079931334665233E-4</c:v>
                </c:pt>
                <c:pt idx="151">
                  <c:v>1.3529487331615743E-3</c:v>
                </c:pt>
                <c:pt idx="152">
                  <c:v>0</c:v>
                </c:pt>
                <c:pt idx="153">
                  <c:v>1.1070505241999417E-3</c:v>
                </c:pt>
                <c:pt idx="154">
                  <c:v>3.1978846630360092E-4</c:v>
                </c:pt>
                <c:pt idx="155">
                  <c:v>2.1770694445814396E-3</c:v>
                </c:pt>
                <c:pt idx="156">
                  <c:v>5.5351723313923611E-4</c:v>
                </c:pt>
                <c:pt idx="157">
                  <c:v>1.0906278709041962E-3</c:v>
                </c:pt>
                <c:pt idx="158">
                  <c:v>5.9044532014149273E-4</c:v>
                </c:pt>
                <c:pt idx="159">
                  <c:v>0</c:v>
                </c:pt>
                <c:pt idx="160">
                  <c:v>0</c:v>
                </c:pt>
                <c:pt idx="161">
                  <c:v>2.0408648098514586E-4</c:v>
                </c:pt>
                <c:pt idx="162">
                  <c:v>2.4658806473908997E-2</c:v>
                </c:pt>
                <c:pt idx="163">
                  <c:v>0</c:v>
                </c:pt>
                <c:pt idx="164">
                  <c:v>3.1370177986316151E-4</c:v>
                </c:pt>
                <c:pt idx="165">
                  <c:v>1.2963737935139956E-2</c:v>
                </c:pt>
                <c:pt idx="166">
                  <c:v>8.5031408914379505E-2</c:v>
                </c:pt>
                <c:pt idx="167">
                  <c:v>0.14298091237372593</c:v>
                </c:pt>
                <c:pt idx="168">
                  <c:v>1.0956682944800243E-3</c:v>
                </c:pt>
                <c:pt idx="169">
                  <c:v>0</c:v>
                </c:pt>
                <c:pt idx="170">
                  <c:v>3.1756895077839303E-4</c:v>
                </c:pt>
                <c:pt idx="171">
                  <c:v>1.4231349318791224E-3</c:v>
                </c:pt>
                <c:pt idx="172">
                  <c:v>2.7060434145860892E-4</c:v>
                </c:pt>
                <c:pt idx="173">
                  <c:v>6.3917475695500665E-4</c:v>
                </c:pt>
                <c:pt idx="174">
                  <c:v>2.9520456338334169E-4</c:v>
                </c:pt>
                <c:pt idx="175">
                  <c:v>1.7220276274638747E-4</c:v>
                </c:pt>
                <c:pt idx="176">
                  <c:v>4.3051525974895945E-4</c:v>
                </c:pt>
                <c:pt idx="177">
                  <c:v>3.1141751942331122E-2</c:v>
                </c:pt>
                <c:pt idx="178">
                  <c:v>2.2363741447709203E-3</c:v>
                </c:pt>
                <c:pt idx="179">
                  <c:v>5.4288060332192576E-3</c:v>
                </c:pt>
                <c:pt idx="180">
                  <c:v>1.9243587065135369E-4</c:v>
                </c:pt>
                <c:pt idx="181">
                  <c:v>0</c:v>
                </c:pt>
                <c:pt idx="182">
                  <c:v>6.364262273497761E-4</c:v>
                </c:pt>
                <c:pt idx="183">
                  <c:v>2.1506086815863538E-3</c:v>
                </c:pt>
                <c:pt idx="184">
                  <c:v>1.3405096767452579E-3</c:v>
                </c:pt>
                <c:pt idx="185">
                  <c:v>9.9634104311021416E-4</c:v>
                </c:pt>
                <c:pt idx="186">
                  <c:v>1.9495224688238055E-3</c:v>
                </c:pt>
                <c:pt idx="187">
                  <c:v>1.0462710102993543E-4</c:v>
                </c:pt>
                <c:pt idx="188">
                  <c:v>3.4487392041023389E-3</c:v>
                </c:pt>
                <c:pt idx="189">
                  <c:v>2.1775295061787448E-3</c:v>
                </c:pt>
                <c:pt idx="190">
                  <c:v>1.4640753827059885E-2</c:v>
                </c:pt>
                <c:pt idx="191">
                  <c:v>1.583366527617102E-2</c:v>
                </c:pt>
                <c:pt idx="192">
                  <c:v>9.5023140780387525E-4</c:v>
                </c:pt>
                <c:pt idx="193">
                  <c:v>1.2205304937238768E-2</c:v>
                </c:pt>
                <c:pt idx="194">
                  <c:v>1.1156604207977566E-2</c:v>
                </c:pt>
                <c:pt idx="195">
                  <c:v>1.3936416982933961E-3</c:v>
                </c:pt>
                <c:pt idx="196">
                  <c:v>1.8023483573677423E-4</c:v>
                </c:pt>
              </c:numCache>
            </c:numRef>
          </c:xVal>
          <c:yVal>
            <c:numRef>
              <c:f>'100VBS,101VBS, 102VBS -old'!$E$3:$E$199</c:f>
              <c:numCache>
                <c:formatCode>General</c:formatCode>
                <c:ptCount val="197"/>
                <c:pt idx="0">
                  <c:v>9.4200000000000006E-2</c:v>
                </c:pt>
                <c:pt idx="1">
                  <c:v>0</c:v>
                </c:pt>
                <c:pt idx="2">
                  <c:v>0</c:v>
                </c:pt>
                <c:pt idx="3">
                  <c:v>0</c:v>
                </c:pt>
                <c:pt idx="4">
                  <c:v>0</c:v>
                </c:pt>
                <c:pt idx="5">
                  <c:v>2.0999999999999999E-3</c:v>
                </c:pt>
                <c:pt idx="6">
                  <c:v>0</c:v>
                </c:pt>
                <c:pt idx="7">
                  <c:v>0</c:v>
                </c:pt>
                <c:pt idx="8">
                  <c:v>0</c:v>
                </c:pt>
                <c:pt idx="9">
                  <c:v>0</c:v>
                </c:pt>
                <c:pt idx="10">
                  <c:v>0</c:v>
                </c:pt>
                <c:pt idx="11">
                  <c:v>1.0800000000000001E-2</c:v>
                </c:pt>
                <c:pt idx="12">
                  <c:v>0</c:v>
                </c:pt>
                <c:pt idx="13">
                  <c:v>0</c:v>
                </c:pt>
                <c:pt idx="14">
                  <c:v>2.5000000000000001E-3</c:v>
                </c:pt>
                <c:pt idx="15">
                  <c:v>0</c:v>
                </c:pt>
                <c:pt idx="16">
                  <c:v>0</c:v>
                </c:pt>
                <c:pt idx="17">
                  <c:v>1.6400000000000001E-2</c:v>
                </c:pt>
                <c:pt idx="18">
                  <c:v>0</c:v>
                </c:pt>
                <c:pt idx="19">
                  <c:v>3.0999999999999999E-3</c:v>
                </c:pt>
                <c:pt idx="20">
                  <c:v>0</c:v>
                </c:pt>
                <c:pt idx="21">
                  <c:v>0</c:v>
                </c:pt>
                <c:pt idx="22">
                  <c:v>0</c:v>
                </c:pt>
                <c:pt idx="23">
                  <c:v>0</c:v>
                </c:pt>
                <c:pt idx="24">
                  <c:v>0</c:v>
                </c:pt>
                <c:pt idx="25">
                  <c:v>1.7999999999999999E-2</c:v>
                </c:pt>
                <c:pt idx="26">
                  <c:v>3.3E-3</c:v>
                </c:pt>
                <c:pt idx="27">
                  <c:v>8.0999999999999996E-3</c:v>
                </c:pt>
                <c:pt idx="28">
                  <c:v>0</c:v>
                </c:pt>
                <c:pt idx="29">
                  <c:v>0</c:v>
                </c:pt>
                <c:pt idx="30">
                  <c:v>0</c:v>
                </c:pt>
                <c:pt idx="31">
                  <c:v>0</c:v>
                </c:pt>
                <c:pt idx="32">
                  <c:v>0</c:v>
                </c:pt>
                <c:pt idx="33">
                  <c:v>2.0999999999999999E-3</c:v>
                </c:pt>
                <c:pt idx="34">
                  <c:v>0</c:v>
                </c:pt>
                <c:pt idx="35">
                  <c:v>0</c:v>
                </c:pt>
                <c:pt idx="36">
                  <c:v>1.4200000000000001E-2</c:v>
                </c:pt>
                <c:pt idx="37">
                  <c:v>5.7999999999999996E-3</c:v>
                </c:pt>
                <c:pt idx="38">
                  <c:v>0</c:v>
                </c:pt>
                <c:pt idx="39">
                  <c:v>6.3E-3</c:v>
                </c:pt>
                <c:pt idx="40">
                  <c:v>2E-3</c:v>
                </c:pt>
                <c:pt idx="41">
                  <c:v>6.7299999999999999E-2</c:v>
                </c:pt>
                <c:pt idx="42">
                  <c:v>5.7999999999999996E-3</c:v>
                </c:pt>
                <c:pt idx="43">
                  <c:v>2.2000000000000001E-3</c:v>
                </c:pt>
                <c:pt idx="44">
                  <c:v>3.7000000000000002E-3</c:v>
                </c:pt>
                <c:pt idx="45">
                  <c:v>0</c:v>
                </c:pt>
                <c:pt idx="46">
                  <c:v>0</c:v>
                </c:pt>
                <c:pt idx="47">
                  <c:v>2.5000000000000001E-3</c:v>
                </c:pt>
                <c:pt idx="48">
                  <c:v>1.8E-3</c:v>
                </c:pt>
                <c:pt idx="49">
                  <c:v>0</c:v>
                </c:pt>
                <c:pt idx="50">
                  <c:v>0</c:v>
                </c:pt>
                <c:pt idx="51">
                  <c:v>0</c:v>
                </c:pt>
                <c:pt idx="52">
                  <c:v>3.8699999999999998E-2</c:v>
                </c:pt>
                <c:pt idx="53">
                  <c:v>1.66E-2</c:v>
                </c:pt>
                <c:pt idx="54">
                  <c:v>5.0000000000000001E-3</c:v>
                </c:pt>
                <c:pt idx="55">
                  <c:v>0</c:v>
                </c:pt>
                <c:pt idx="56">
                  <c:v>0</c:v>
                </c:pt>
                <c:pt idx="57">
                  <c:v>0</c:v>
                </c:pt>
                <c:pt idx="58">
                  <c:v>4.5999999999999999E-3</c:v>
                </c:pt>
                <c:pt idx="59">
                  <c:v>0</c:v>
                </c:pt>
                <c:pt idx="60">
                  <c:v>3.7000000000000002E-3</c:v>
                </c:pt>
                <c:pt idx="61">
                  <c:v>0</c:v>
                </c:pt>
                <c:pt idx="62">
                  <c:v>6.4000000000000003E-3</c:v>
                </c:pt>
                <c:pt idx="63">
                  <c:v>0</c:v>
                </c:pt>
                <c:pt idx="64">
                  <c:v>0</c:v>
                </c:pt>
                <c:pt idx="65">
                  <c:v>0</c:v>
                </c:pt>
                <c:pt idx="66">
                  <c:v>0</c:v>
                </c:pt>
                <c:pt idx="67">
                  <c:v>0</c:v>
                </c:pt>
                <c:pt idx="68">
                  <c:v>0</c:v>
                </c:pt>
                <c:pt idx="69">
                  <c:v>0</c:v>
                </c:pt>
                <c:pt idx="70">
                  <c:v>2.5000000000000001E-3</c:v>
                </c:pt>
                <c:pt idx="71">
                  <c:v>0</c:v>
                </c:pt>
                <c:pt idx="72">
                  <c:v>0</c:v>
                </c:pt>
                <c:pt idx="73">
                  <c:v>0</c:v>
                </c:pt>
                <c:pt idx="74">
                  <c:v>0</c:v>
                </c:pt>
                <c:pt idx="75">
                  <c:v>0</c:v>
                </c:pt>
                <c:pt idx="76">
                  <c:v>2.3E-3</c:v>
                </c:pt>
                <c:pt idx="77">
                  <c:v>0</c:v>
                </c:pt>
                <c:pt idx="78">
                  <c:v>0</c:v>
                </c:pt>
                <c:pt idx="79">
                  <c:v>0</c:v>
                </c:pt>
                <c:pt idx="80">
                  <c:v>0</c:v>
                </c:pt>
                <c:pt idx="81">
                  <c:v>0</c:v>
                </c:pt>
                <c:pt idx="82">
                  <c:v>0</c:v>
                </c:pt>
                <c:pt idx="83">
                  <c:v>0</c:v>
                </c:pt>
                <c:pt idx="84">
                  <c:v>0</c:v>
                </c:pt>
                <c:pt idx="85">
                  <c:v>0</c:v>
                </c:pt>
                <c:pt idx="86">
                  <c:v>1.6000000000000001E-3</c:v>
                </c:pt>
                <c:pt idx="87">
                  <c:v>0</c:v>
                </c:pt>
                <c:pt idx="88">
                  <c:v>0</c:v>
                </c:pt>
                <c:pt idx="89">
                  <c:v>0</c:v>
                </c:pt>
                <c:pt idx="90">
                  <c:v>0</c:v>
                </c:pt>
                <c:pt idx="91">
                  <c:v>0</c:v>
                </c:pt>
                <c:pt idx="92">
                  <c:v>0</c:v>
                </c:pt>
                <c:pt idx="93">
                  <c:v>0</c:v>
                </c:pt>
                <c:pt idx="94">
                  <c:v>2.8E-3</c:v>
                </c:pt>
                <c:pt idx="95">
                  <c:v>0</c:v>
                </c:pt>
                <c:pt idx="96">
                  <c:v>0</c:v>
                </c:pt>
                <c:pt idx="97">
                  <c:v>0</c:v>
                </c:pt>
                <c:pt idx="98">
                  <c:v>0</c:v>
                </c:pt>
                <c:pt idx="99">
                  <c:v>2.5000000000000001E-3</c:v>
                </c:pt>
                <c:pt idx="100">
                  <c:v>0</c:v>
                </c:pt>
                <c:pt idx="101">
                  <c:v>0</c:v>
                </c:pt>
                <c:pt idx="102">
                  <c:v>0</c:v>
                </c:pt>
                <c:pt idx="103">
                  <c:v>1.2999999999999999E-3</c:v>
                </c:pt>
                <c:pt idx="104">
                  <c:v>0</c:v>
                </c:pt>
                <c:pt idx="105">
                  <c:v>0</c:v>
                </c:pt>
                <c:pt idx="106">
                  <c:v>2.3999999999999998E-3</c:v>
                </c:pt>
                <c:pt idx="107">
                  <c:v>0</c:v>
                </c:pt>
                <c:pt idx="108">
                  <c:v>0</c:v>
                </c:pt>
                <c:pt idx="109">
                  <c:v>2E-3</c:v>
                </c:pt>
                <c:pt idx="110">
                  <c:v>0</c:v>
                </c:pt>
                <c:pt idx="111">
                  <c:v>3.0000000000000001E-3</c:v>
                </c:pt>
                <c:pt idx="112">
                  <c:v>3.3E-3</c:v>
                </c:pt>
                <c:pt idx="113">
                  <c:v>1.8E-3</c:v>
                </c:pt>
                <c:pt idx="114">
                  <c:v>0</c:v>
                </c:pt>
                <c:pt idx="115">
                  <c:v>0</c:v>
                </c:pt>
                <c:pt idx="116">
                  <c:v>0</c:v>
                </c:pt>
                <c:pt idx="117">
                  <c:v>0</c:v>
                </c:pt>
                <c:pt idx="118">
                  <c:v>0</c:v>
                </c:pt>
                <c:pt idx="119">
                  <c:v>0</c:v>
                </c:pt>
                <c:pt idx="120">
                  <c:v>0</c:v>
                </c:pt>
                <c:pt idx="121">
                  <c:v>0</c:v>
                </c:pt>
                <c:pt idx="122">
                  <c:v>0</c:v>
                </c:pt>
                <c:pt idx="123">
                  <c:v>2.8999999999999998E-3</c:v>
                </c:pt>
                <c:pt idx="124">
                  <c:v>0</c:v>
                </c:pt>
                <c:pt idx="125">
                  <c:v>9.4999999999999998E-3</c:v>
                </c:pt>
                <c:pt idx="126">
                  <c:v>4.3E-3</c:v>
                </c:pt>
                <c:pt idx="127">
                  <c:v>0</c:v>
                </c:pt>
                <c:pt idx="128">
                  <c:v>2.5999999999999999E-3</c:v>
                </c:pt>
                <c:pt idx="129">
                  <c:v>9.7000000000000003E-3</c:v>
                </c:pt>
                <c:pt idx="130">
                  <c:v>3.7000000000000002E-3</c:v>
                </c:pt>
                <c:pt idx="131">
                  <c:v>1.4E-3</c:v>
                </c:pt>
                <c:pt idx="132">
                  <c:v>3.3E-3</c:v>
                </c:pt>
                <c:pt idx="133">
                  <c:v>1.8E-3</c:v>
                </c:pt>
                <c:pt idx="134">
                  <c:v>0</c:v>
                </c:pt>
                <c:pt idx="135">
                  <c:v>0</c:v>
                </c:pt>
                <c:pt idx="136">
                  <c:v>0</c:v>
                </c:pt>
                <c:pt idx="137">
                  <c:v>8.3999999999999995E-3</c:v>
                </c:pt>
                <c:pt idx="138">
                  <c:v>2E-3</c:v>
                </c:pt>
                <c:pt idx="139">
                  <c:v>3.0000000000000001E-3</c:v>
                </c:pt>
                <c:pt idx="140">
                  <c:v>1.6000000000000001E-3</c:v>
                </c:pt>
                <c:pt idx="141">
                  <c:v>0</c:v>
                </c:pt>
                <c:pt idx="142">
                  <c:v>4.1000000000000003E-3</c:v>
                </c:pt>
                <c:pt idx="143">
                  <c:v>0</c:v>
                </c:pt>
                <c:pt idx="144">
                  <c:v>0</c:v>
                </c:pt>
                <c:pt idx="145">
                  <c:v>1.2500000000000001E-2</c:v>
                </c:pt>
                <c:pt idx="146">
                  <c:v>5.7999999999999996E-3</c:v>
                </c:pt>
                <c:pt idx="147">
                  <c:v>0</c:v>
                </c:pt>
                <c:pt idx="148">
                  <c:v>2.3E-3</c:v>
                </c:pt>
                <c:pt idx="149">
                  <c:v>1.5E-3</c:v>
                </c:pt>
                <c:pt idx="150">
                  <c:v>0</c:v>
                </c:pt>
                <c:pt idx="151">
                  <c:v>1.6999999999999999E-3</c:v>
                </c:pt>
                <c:pt idx="152">
                  <c:v>0</c:v>
                </c:pt>
                <c:pt idx="153">
                  <c:v>0</c:v>
                </c:pt>
                <c:pt idx="154">
                  <c:v>0</c:v>
                </c:pt>
                <c:pt idx="155">
                  <c:v>2.8E-3</c:v>
                </c:pt>
                <c:pt idx="156">
                  <c:v>0</c:v>
                </c:pt>
                <c:pt idx="157">
                  <c:v>1.9E-3</c:v>
                </c:pt>
                <c:pt idx="158">
                  <c:v>0</c:v>
                </c:pt>
                <c:pt idx="159">
                  <c:v>0</c:v>
                </c:pt>
                <c:pt idx="160">
                  <c:v>0</c:v>
                </c:pt>
                <c:pt idx="161">
                  <c:v>1.2999999999999999E-3</c:v>
                </c:pt>
                <c:pt idx="162">
                  <c:v>4.7800000000000002E-2</c:v>
                </c:pt>
                <c:pt idx="163">
                  <c:v>0</c:v>
                </c:pt>
                <c:pt idx="164">
                  <c:v>0</c:v>
                </c:pt>
                <c:pt idx="165">
                  <c:v>1.1599999999999999E-2</c:v>
                </c:pt>
                <c:pt idx="166">
                  <c:v>9.3399999999999997E-2</c:v>
                </c:pt>
                <c:pt idx="167">
                  <c:v>0.12690000000000001</c:v>
                </c:pt>
                <c:pt idx="168">
                  <c:v>0</c:v>
                </c:pt>
                <c:pt idx="169">
                  <c:v>3.8999999999999998E-3</c:v>
                </c:pt>
                <c:pt idx="170">
                  <c:v>0</c:v>
                </c:pt>
                <c:pt idx="171">
                  <c:v>2.5000000000000001E-3</c:v>
                </c:pt>
                <c:pt idx="172">
                  <c:v>0</c:v>
                </c:pt>
                <c:pt idx="173">
                  <c:v>0</c:v>
                </c:pt>
                <c:pt idx="174">
                  <c:v>0</c:v>
                </c:pt>
                <c:pt idx="175">
                  <c:v>0</c:v>
                </c:pt>
                <c:pt idx="176">
                  <c:v>0</c:v>
                </c:pt>
                <c:pt idx="177">
                  <c:v>4.5100000000000001E-2</c:v>
                </c:pt>
                <c:pt idx="178">
                  <c:v>2.5999999999999999E-3</c:v>
                </c:pt>
                <c:pt idx="179">
                  <c:v>5.1000000000000004E-3</c:v>
                </c:pt>
                <c:pt idx="180">
                  <c:v>0</c:v>
                </c:pt>
                <c:pt idx="181">
                  <c:v>0</c:v>
                </c:pt>
                <c:pt idx="182">
                  <c:v>0</c:v>
                </c:pt>
                <c:pt idx="183">
                  <c:v>0</c:v>
                </c:pt>
                <c:pt idx="184">
                  <c:v>1.6000000000000001E-3</c:v>
                </c:pt>
                <c:pt idx="185">
                  <c:v>0</c:v>
                </c:pt>
                <c:pt idx="186">
                  <c:v>0</c:v>
                </c:pt>
                <c:pt idx="187">
                  <c:v>0</c:v>
                </c:pt>
                <c:pt idx="188">
                  <c:v>0</c:v>
                </c:pt>
                <c:pt idx="189">
                  <c:v>1.4E-3</c:v>
                </c:pt>
                <c:pt idx="190">
                  <c:v>1.5800000000000002E-2</c:v>
                </c:pt>
                <c:pt idx="191">
                  <c:v>1.7899999999999999E-2</c:v>
                </c:pt>
                <c:pt idx="192">
                  <c:v>0</c:v>
                </c:pt>
                <c:pt idx="193">
                  <c:v>8.0999999999999996E-3</c:v>
                </c:pt>
                <c:pt idx="194">
                  <c:v>3.3E-3</c:v>
                </c:pt>
                <c:pt idx="195">
                  <c:v>0</c:v>
                </c:pt>
                <c:pt idx="196">
                  <c:v>0</c:v>
                </c:pt>
              </c:numCache>
            </c:numRef>
          </c:yVal>
          <c:smooth val="0"/>
          <c:extLst>
            <c:ext xmlns:c16="http://schemas.microsoft.com/office/drawing/2014/chart" uri="{C3380CC4-5D6E-409C-BE32-E72D297353CC}">
              <c16:uniqueId val="{00000000-92FE-4232-9B7D-056598921911}"/>
            </c:ext>
          </c:extLst>
        </c:ser>
        <c:dLbls>
          <c:showLegendKey val="0"/>
          <c:showVal val="0"/>
          <c:showCatName val="0"/>
          <c:showSerName val="0"/>
          <c:showPercent val="0"/>
          <c:showBubbleSize val="0"/>
        </c:dLbls>
        <c:axId val="145727552"/>
        <c:axId val="145728336"/>
      </c:scatterChart>
      <c:valAx>
        <c:axId val="145727552"/>
        <c:scaling>
          <c:logBase val="10"/>
          <c:orientation val="minMax"/>
          <c:min val="1.0000000000000002E-3"/>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4738_vbs</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5728336"/>
        <c:crosses val="autoZero"/>
        <c:crossBetween val="midCat"/>
      </c:valAx>
      <c:valAx>
        <c:axId val="145728336"/>
        <c:scaling>
          <c:logBase val="10"/>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4738</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5727552"/>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tx>
            <c:strRef>
              <c:f>'103VBS-old'!$D$1:$D$2</c:f>
              <c:strCache>
                <c:ptCount val="2"/>
                <c:pt idx="0">
                  <c:v>5565</c:v>
                </c:pt>
                <c:pt idx="1">
                  <c:v>Aircraft engine exhaust (4% thrust)</c:v>
                </c:pt>
              </c:strCache>
            </c:strRef>
          </c:tx>
          <c:spPr>
            <a:ln w="19050" cap="rnd">
              <a:noFill/>
              <a:round/>
            </a:ln>
            <a:effectLst/>
          </c:spPr>
          <c:marker>
            <c:symbol val="circle"/>
            <c:size val="5"/>
            <c:spPr>
              <a:solidFill>
                <a:schemeClr val="accent1"/>
              </a:solidFill>
              <a:ln w="9525">
                <a:solidFill>
                  <a:schemeClr val="accent1"/>
                </a:solidFill>
              </a:ln>
              <a:effectLst/>
            </c:spPr>
          </c:marker>
          <c:xVal>
            <c:numRef>
              <c:f>'103VBS-old'!$E$3:$E$109</c:f>
              <c:numCache>
                <c:formatCode>General</c:formatCode>
                <c:ptCount val="107"/>
                <c:pt idx="0">
                  <c:v>8.9661054141937941E-3</c:v>
                </c:pt>
                <c:pt idx="1">
                  <c:v>2.0399107932888207E-2</c:v>
                </c:pt>
                <c:pt idx="2">
                  <c:v>4.8257119937832202E-2</c:v>
                </c:pt>
                <c:pt idx="3">
                  <c:v>0.20691350669218217</c:v>
                </c:pt>
                <c:pt idx="4">
                  <c:v>3.2974682519729066E-4</c:v>
                </c:pt>
                <c:pt idx="5">
                  <c:v>6.9331383759430336E-4</c:v>
                </c:pt>
                <c:pt idx="6">
                  <c:v>1.4035377687884678E-3</c:v>
                </c:pt>
                <c:pt idx="7">
                  <c:v>7.1867897799409504E-4</c:v>
                </c:pt>
                <c:pt idx="8">
                  <c:v>3.948506855567557E-3</c:v>
                </c:pt>
                <c:pt idx="9">
                  <c:v>6.3412850999478964E-4</c:v>
                </c:pt>
                <c:pt idx="10">
                  <c:v>4.0584224639666539E-4</c:v>
                </c:pt>
                <c:pt idx="11">
                  <c:v>2.0968516063827711E-3</c:v>
                </c:pt>
                <c:pt idx="12">
                  <c:v>1.645352107266481E-2</c:v>
                </c:pt>
                <c:pt idx="13">
                  <c:v>1.9471972780240009E-2</c:v>
                </c:pt>
                <c:pt idx="14">
                  <c:v>4.2444334935651251E-3</c:v>
                </c:pt>
                <c:pt idx="15">
                  <c:v>2.2321323551816596E-3</c:v>
                </c:pt>
                <c:pt idx="16">
                  <c:v>1.2175267391899961E-3</c:v>
                </c:pt>
                <c:pt idx="17">
                  <c:v>1.2175267391899961E-3</c:v>
                </c:pt>
                <c:pt idx="18">
                  <c:v>7.1614246395411574E-3</c:v>
                </c:pt>
                <c:pt idx="19">
                  <c:v>1.0146056159916635E-3</c:v>
                </c:pt>
                <c:pt idx="20">
                  <c:v>7.711002681536642E-3</c:v>
                </c:pt>
                <c:pt idx="21">
                  <c:v>1.3020772071893015E-3</c:v>
                </c:pt>
                <c:pt idx="22">
                  <c:v>4.3881692891639436E-3</c:v>
                </c:pt>
                <c:pt idx="23">
                  <c:v>1.2259817859899265E-3</c:v>
                </c:pt>
                <c:pt idx="24">
                  <c:v>6.3412850999478964E-4</c:v>
                </c:pt>
                <c:pt idx="25">
                  <c:v>4.988477611959012E-4</c:v>
                </c:pt>
                <c:pt idx="26">
                  <c:v>3.0522718947749209E-3</c:v>
                </c:pt>
                <c:pt idx="27">
                  <c:v>7.9223788515349058E-3</c:v>
                </c:pt>
                <c:pt idx="28">
                  <c:v>5.8864035821116344E-2</c:v>
                </c:pt>
                <c:pt idx="29">
                  <c:v>6.06226855555019E-3</c:v>
                </c:pt>
                <c:pt idx="30">
                  <c:v>2.113761699982632E-4</c:v>
                </c:pt>
                <c:pt idx="31">
                  <c:v>9.2160010119242777E-4</c:v>
                </c:pt>
                <c:pt idx="32">
                  <c:v>3.3312884391726279E-3</c:v>
                </c:pt>
                <c:pt idx="33">
                  <c:v>8.6241477359291394E-4</c:v>
                </c:pt>
                <c:pt idx="34">
                  <c:v>8.0745696939336555E-3</c:v>
                </c:pt>
                <c:pt idx="35">
                  <c:v>4.988477611959012E-4</c:v>
                </c:pt>
                <c:pt idx="36">
                  <c:v>1.0653358967912465E-3</c:v>
                </c:pt>
                <c:pt idx="37">
                  <c:v>8.0322944599340012E-4</c:v>
                </c:pt>
                <c:pt idx="38">
                  <c:v>6.6794869719451178E-4</c:v>
                </c:pt>
                <c:pt idx="39">
                  <c:v>5.0730280799583176E-4</c:v>
                </c:pt>
                <c:pt idx="40">
                  <c:v>3.9738719959673489E-3</c:v>
                </c:pt>
                <c:pt idx="41">
                  <c:v>2.4942388059795055E-3</c:v>
                </c:pt>
                <c:pt idx="42">
                  <c:v>2.5618791803789505E-3</c:v>
                </c:pt>
                <c:pt idx="43">
                  <c:v>4.4811748039631804E-4</c:v>
                </c:pt>
                <c:pt idx="44">
                  <c:v>2.0714864659829792E-3</c:v>
                </c:pt>
                <c:pt idx="45">
                  <c:v>4.7348262079610956E-4</c:v>
                </c:pt>
                <c:pt idx="46">
                  <c:v>4.8193766759604013E-4</c:v>
                </c:pt>
                <c:pt idx="47">
                  <c:v>9.8924047559187183E-4</c:v>
                </c:pt>
                <c:pt idx="48">
                  <c:v>5.411229951955539E-4</c:v>
                </c:pt>
                <c:pt idx="49">
                  <c:v>4.3966243359638748E-4</c:v>
                </c:pt>
                <c:pt idx="50">
                  <c:v>5.6648813559534536E-4</c:v>
                </c:pt>
                <c:pt idx="51">
                  <c:v>6.0030832279506739E-4</c:v>
                </c:pt>
                <c:pt idx="52">
                  <c:v>6.8570429547436581E-3</c:v>
                </c:pt>
                <c:pt idx="53">
                  <c:v>5.3266794839562323E-4</c:v>
                </c:pt>
                <c:pt idx="54">
                  <c:v>5.1998537819572749E-3</c:v>
                </c:pt>
                <c:pt idx="55">
                  <c:v>1.0653358967912465E-3</c:v>
                </c:pt>
                <c:pt idx="56">
                  <c:v>1.3358973943890236E-3</c:v>
                </c:pt>
                <c:pt idx="57">
                  <c:v>6.5103860359465077E-4</c:v>
                </c:pt>
                <c:pt idx="58">
                  <c:v>5.1575785479576223E-3</c:v>
                </c:pt>
                <c:pt idx="59">
                  <c:v>1.7755598279854109E-4</c:v>
                </c:pt>
                <c:pt idx="60">
                  <c:v>7.1022393119416437E-4</c:v>
                </c:pt>
                <c:pt idx="61">
                  <c:v>1.3274423475890928E-3</c:v>
                </c:pt>
                <c:pt idx="62">
                  <c:v>2.2997727295811037E-3</c:v>
                </c:pt>
                <c:pt idx="63">
                  <c:v>1.9615708575838824E-2</c:v>
                </c:pt>
                <c:pt idx="64">
                  <c:v>9.7655790539197609E-3</c:v>
                </c:pt>
                <c:pt idx="65">
                  <c:v>6.535751176346298E-3</c:v>
                </c:pt>
                <c:pt idx="66">
                  <c:v>0.24172133296321391</c:v>
                </c:pt>
                <c:pt idx="67">
                  <c:v>3.1621875031740175E-3</c:v>
                </c:pt>
                <c:pt idx="68">
                  <c:v>6.1129988363497713E-3</c:v>
                </c:pt>
                <c:pt idx="69">
                  <c:v>2.4519635719798532E-4</c:v>
                </c:pt>
                <c:pt idx="70">
                  <c:v>3.6103049835703362E-3</c:v>
                </c:pt>
                <c:pt idx="71">
                  <c:v>1.2682570199895794E-4</c:v>
                </c:pt>
                <c:pt idx="72">
                  <c:v>8.9623496079263608E-4</c:v>
                </c:pt>
                <c:pt idx="73">
                  <c:v>6.0876336959499807E-4</c:v>
                </c:pt>
                <c:pt idx="74">
                  <c:v>5.1575785479576221E-4</c:v>
                </c:pt>
                <c:pt idx="75">
                  <c:v>2.8747159119763802E-3</c:v>
                </c:pt>
                <c:pt idx="76">
                  <c:v>4.7348262079610964E-3</c:v>
                </c:pt>
                <c:pt idx="77">
                  <c:v>2.3674131039805478E-4</c:v>
                </c:pt>
                <c:pt idx="78">
                  <c:v>5.2421290159569277E-4</c:v>
                </c:pt>
                <c:pt idx="79">
                  <c:v>4.3966243359638748E-4</c:v>
                </c:pt>
                <c:pt idx="80">
                  <c:v>3.5426646091708917E-3</c:v>
                </c:pt>
                <c:pt idx="81">
                  <c:v>2.2997727295811037E-3</c:v>
                </c:pt>
                <c:pt idx="82">
                  <c:v>1.0568808499913161E-3</c:v>
                </c:pt>
                <c:pt idx="83">
                  <c:v>9.4696524159221913E-4</c:v>
                </c:pt>
                <c:pt idx="84">
                  <c:v>4.0584224639666539E-4</c:v>
                </c:pt>
                <c:pt idx="85">
                  <c:v>2.5457418780566025E-3</c:v>
                </c:pt>
                <c:pt idx="86">
                  <c:v>2.5999065988663181E-4</c:v>
                </c:pt>
                <c:pt idx="87">
                  <c:v>1.3264940126299191E-2</c:v>
                </c:pt>
                <c:pt idx="88">
                  <c:v>9.8363132990442349E-3</c:v>
                </c:pt>
                <c:pt idx="89">
                  <c:v>3.932358730785305E-3</c:v>
                </c:pt>
                <c:pt idx="90">
                  <c:v>1.3270356598380161E-3</c:v>
                </c:pt>
                <c:pt idx="91">
                  <c:v>3.1648446369116449E-2</c:v>
                </c:pt>
                <c:pt idx="92">
                  <c:v>3.9377752028662769E-3</c:v>
                </c:pt>
                <c:pt idx="93">
                  <c:v>6.4456017763560791E-4</c:v>
                </c:pt>
                <c:pt idx="94">
                  <c:v>1.3324521319189877E-3</c:v>
                </c:pt>
                <c:pt idx="95">
                  <c:v>2.3724147714655149E-3</c:v>
                </c:pt>
                <c:pt idx="96">
                  <c:v>5.5952156596435539E-3</c:v>
                </c:pt>
                <c:pt idx="97">
                  <c:v>6.6676771316759101E-2</c:v>
                </c:pt>
                <c:pt idx="98">
                  <c:v>1.2457885786234437E-3</c:v>
                </c:pt>
                <c:pt idx="99">
                  <c:v>1.7332710659108787E-4</c:v>
                </c:pt>
                <c:pt idx="100">
                  <c:v>1.5057792385100759E-3</c:v>
                </c:pt>
                <c:pt idx="101">
                  <c:v>9.7767321061535493E-3</c:v>
                </c:pt>
                <c:pt idx="102">
                  <c:v>1.9986781978784821E-3</c:v>
                </c:pt>
                <c:pt idx="103">
                  <c:v>2.3139168729910231E-2</c:v>
                </c:pt>
                <c:pt idx="104">
                  <c:v>2.3236665227367712E-3</c:v>
                </c:pt>
                <c:pt idx="105">
                  <c:v>8.140957537700156E-3</c:v>
                </c:pt>
                <c:pt idx="106">
                  <c:v>1.0020473349797265E-3</c:v>
                </c:pt>
              </c:numCache>
            </c:numRef>
          </c:xVal>
          <c:yVal>
            <c:numRef>
              <c:f>'103VBS-old'!$D$3:$D$109</c:f>
              <c:numCache>
                <c:formatCode>General</c:formatCode>
                <c:ptCount val="107"/>
                <c:pt idx="0">
                  <c:v>0</c:v>
                </c:pt>
                <c:pt idx="1">
                  <c:v>0</c:v>
                </c:pt>
                <c:pt idx="2">
                  <c:v>0</c:v>
                </c:pt>
                <c:pt idx="3">
                  <c:v>0</c:v>
                </c:pt>
                <c:pt idx="4">
                  <c:v>1.7399999999999998E-3</c:v>
                </c:pt>
                <c:pt idx="5">
                  <c:v>3.0899999999999999E-3</c:v>
                </c:pt>
                <c:pt idx="6">
                  <c:v>5.2999999999999998E-4</c:v>
                </c:pt>
                <c:pt idx="7">
                  <c:v>0</c:v>
                </c:pt>
                <c:pt idx="8">
                  <c:v>0</c:v>
                </c:pt>
                <c:pt idx="9">
                  <c:v>0</c:v>
                </c:pt>
                <c:pt idx="10">
                  <c:v>0</c:v>
                </c:pt>
                <c:pt idx="11">
                  <c:v>0</c:v>
                </c:pt>
                <c:pt idx="12">
                  <c:v>1.754E-2</c:v>
                </c:pt>
                <c:pt idx="13">
                  <c:v>1.687E-2</c:v>
                </c:pt>
                <c:pt idx="14">
                  <c:v>4.0799999999999994E-3</c:v>
                </c:pt>
                <c:pt idx="15">
                  <c:v>0</c:v>
                </c:pt>
                <c:pt idx="16">
                  <c:v>5.4000000000000001E-4</c:v>
                </c:pt>
                <c:pt idx="17">
                  <c:v>0</c:v>
                </c:pt>
                <c:pt idx="18">
                  <c:v>6.4200000000000004E-3</c:v>
                </c:pt>
                <c:pt idx="19">
                  <c:v>1.98E-3</c:v>
                </c:pt>
                <c:pt idx="20">
                  <c:v>7.7600000000000004E-3</c:v>
                </c:pt>
                <c:pt idx="21">
                  <c:v>0</c:v>
                </c:pt>
                <c:pt idx="22">
                  <c:v>0</c:v>
                </c:pt>
                <c:pt idx="23">
                  <c:v>0</c:v>
                </c:pt>
                <c:pt idx="24">
                  <c:v>6.2E-4</c:v>
                </c:pt>
                <c:pt idx="25">
                  <c:v>2.7600000000000003E-3</c:v>
                </c:pt>
                <c:pt idx="26">
                  <c:v>6.2E-4</c:v>
                </c:pt>
                <c:pt idx="27">
                  <c:v>4.4400000000000004E-3</c:v>
                </c:pt>
                <c:pt idx="28">
                  <c:v>4.5339999999999998E-2</c:v>
                </c:pt>
                <c:pt idx="29">
                  <c:v>0</c:v>
                </c:pt>
                <c:pt idx="30">
                  <c:v>3.2000000000000002E-3</c:v>
                </c:pt>
                <c:pt idx="31">
                  <c:v>0</c:v>
                </c:pt>
                <c:pt idx="32">
                  <c:v>0</c:v>
                </c:pt>
                <c:pt idx="33">
                  <c:v>0</c:v>
                </c:pt>
                <c:pt idx="34">
                  <c:v>0</c:v>
                </c:pt>
                <c:pt idx="35">
                  <c:v>6.4000000000000005E-4</c:v>
                </c:pt>
                <c:pt idx="36">
                  <c:v>0</c:v>
                </c:pt>
                <c:pt idx="37">
                  <c:v>2.9999999999999997E-4</c:v>
                </c:pt>
                <c:pt idx="38">
                  <c:v>0</c:v>
                </c:pt>
                <c:pt idx="39">
                  <c:v>1.8500000000000001E-3</c:v>
                </c:pt>
                <c:pt idx="40">
                  <c:v>1.06E-3</c:v>
                </c:pt>
                <c:pt idx="41">
                  <c:v>1.1200000000000001E-3</c:v>
                </c:pt>
                <c:pt idx="42">
                  <c:v>1.4000000000000002E-3</c:v>
                </c:pt>
                <c:pt idx="43">
                  <c:v>0</c:v>
                </c:pt>
                <c:pt idx="44">
                  <c:v>0</c:v>
                </c:pt>
                <c:pt idx="45">
                  <c:v>0</c:v>
                </c:pt>
                <c:pt idx="46">
                  <c:v>0</c:v>
                </c:pt>
                <c:pt idx="47">
                  <c:v>2.0999999999999999E-3</c:v>
                </c:pt>
                <c:pt idx="48">
                  <c:v>0</c:v>
                </c:pt>
                <c:pt idx="49">
                  <c:v>0</c:v>
                </c:pt>
                <c:pt idx="50">
                  <c:v>0</c:v>
                </c:pt>
                <c:pt idx="51">
                  <c:v>0</c:v>
                </c:pt>
                <c:pt idx="52">
                  <c:v>7.3600000000000002E-3</c:v>
                </c:pt>
                <c:pt idx="53">
                  <c:v>0</c:v>
                </c:pt>
                <c:pt idx="54">
                  <c:v>0</c:v>
                </c:pt>
                <c:pt idx="55">
                  <c:v>6.4999999999999997E-4</c:v>
                </c:pt>
                <c:pt idx="56">
                  <c:v>1.5399999999999999E-3</c:v>
                </c:pt>
                <c:pt idx="57">
                  <c:v>6.4000000000000005E-4</c:v>
                </c:pt>
                <c:pt idx="58">
                  <c:v>0</c:v>
                </c:pt>
                <c:pt idx="59">
                  <c:v>0</c:v>
                </c:pt>
                <c:pt idx="60">
                  <c:v>2.7600000000000003E-3</c:v>
                </c:pt>
                <c:pt idx="61">
                  <c:v>3.5899999999999999E-3</c:v>
                </c:pt>
                <c:pt idx="62">
                  <c:v>6.9000000000000008E-4</c:v>
                </c:pt>
                <c:pt idx="63">
                  <c:v>1.6810000000000002E-2</c:v>
                </c:pt>
                <c:pt idx="64">
                  <c:v>5.2100000000000002E-3</c:v>
                </c:pt>
                <c:pt idx="65">
                  <c:v>0.15461</c:v>
                </c:pt>
                <c:pt idx="66">
                  <c:v>3.9390000000000001E-2</c:v>
                </c:pt>
                <c:pt idx="67">
                  <c:v>7.7999999999999999E-4</c:v>
                </c:pt>
                <c:pt idx="68">
                  <c:v>0</c:v>
                </c:pt>
                <c:pt idx="69">
                  <c:v>0</c:v>
                </c:pt>
                <c:pt idx="70">
                  <c:v>0</c:v>
                </c:pt>
                <c:pt idx="71">
                  <c:v>0</c:v>
                </c:pt>
                <c:pt idx="72">
                  <c:v>3.4000000000000002E-4</c:v>
                </c:pt>
                <c:pt idx="73">
                  <c:v>0</c:v>
                </c:pt>
                <c:pt idx="74">
                  <c:v>0</c:v>
                </c:pt>
                <c:pt idx="75">
                  <c:v>0</c:v>
                </c:pt>
                <c:pt idx="76">
                  <c:v>0</c:v>
                </c:pt>
                <c:pt idx="77">
                  <c:v>0</c:v>
                </c:pt>
                <c:pt idx="78">
                  <c:v>0</c:v>
                </c:pt>
                <c:pt idx="79">
                  <c:v>1.66E-3</c:v>
                </c:pt>
                <c:pt idx="80">
                  <c:v>3.4999999999999996E-3</c:v>
                </c:pt>
                <c:pt idx="81">
                  <c:v>0</c:v>
                </c:pt>
                <c:pt idx="82">
                  <c:v>0</c:v>
                </c:pt>
                <c:pt idx="83">
                  <c:v>0</c:v>
                </c:pt>
                <c:pt idx="84">
                  <c:v>3.0000000000000001E-5</c:v>
                </c:pt>
                <c:pt idx="85">
                  <c:v>4.6999999999999993E-3</c:v>
                </c:pt>
                <c:pt idx="86">
                  <c:v>4.8000000000000001E-4</c:v>
                </c:pt>
                <c:pt idx="87">
                  <c:v>2.4489999999999998E-2</c:v>
                </c:pt>
                <c:pt idx="88">
                  <c:v>1.8159999999999999E-2</c:v>
                </c:pt>
                <c:pt idx="89">
                  <c:v>7.26E-3</c:v>
                </c:pt>
                <c:pt idx="90">
                  <c:v>2.4499999999999999E-3</c:v>
                </c:pt>
                <c:pt idx="91">
                  <c:v>5.8430000000000003E-2</c:v>
                </c:pt>
                <c:pt idx="92">
                  <c:v>7.2699999999999996E-3</c:v>
                </c:pt>
                <c:pt idx="93">
                  <c:v>1.1899999999999999E-3</c:v>
                </c:pt>
                <c:pt idx="94">
                  <c:v>2.4599999999999999E-3</c:v>
                </c:pt>
                <c:pt idx="95">
                  <c:v>4.3800000000000002E-3</c:v>
                </c:pt>
                <c:pt idx="96">
                  <c:v>1.0329999999999999E-2</c:v>
                </c:pt>
                <c:pt idx="97">
                  <c:v>0.1231</c:v>
                </c:pt>
                <c:pt idx="98">
                  <c:v>2.3E-3</c:v>
                </c:pt>
                <c:pt idx="99">
                  <c:v>3.2000000000000003E-4</c:v>
                </c:pt>
                <c:pt idx="100">
                  <c:v>2.7800000000000004E-3</c:v>
                </c:pt>
                <c:pt idx="101">
                  <c:v>1.805E-2</c:v>
                </c:pt>
                <c:pt idx="102">
                  <c:v>3.6900000000000001E-3</c:v>
                </c:pt>
                <c:pt idx="103">
                  <c:v>4.2720000000000001E-2</c:v>
                </c:pt>
                <c:pt idx="104">
                  <c:v>4.2899999999999995E-3</c:v>
                </c:pt>
                <c:pt idx="105">
                  <c:v>1.5029999999999998E-2</c:v>
                </c:pt>
                <c:pt idx="106">
                  <c:v>1.8500000000000001E-3</c:v>
                </c:pt>
              </c:numCache>
            </c:numRef>
          </c:yVal>
          <c:smooth val="0"/>
          <c:extLst>
            <c:ext xmlns:c16="http://schemas.microsoft.com/office/drawing/2014/chart" uri="{C3380CC4-5D6E-409C-BE32-E72D297353CC}">
              <c16:uniqueId val="{00000000-4CFF-4246-AF40-2018762B46D5}"/>
            </c:ext>
          </c:extLst>
        </c:ser>
        <c:dLbls>
          <c:showLegendKey val="0"/>
          <c:showVal val="0"/>
          <c:showCatName val="0"/>
          <c:showSerName val="0"/>
          <c:showPercent val="0"/>
          <c:showBubbleSize val="0"/>
        </c:dLbls>
        <c:axId val="311740552"/>
        <c:axId val="311746824"/>
      </c:scatterChart>
      <c:valAx>
        <c:axId val="311740552"/>
        <c:scaling>
          <c:logBase val="10"/>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5565_vbs</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11746824"/>
        <c:crosses val="autoZero"/>
        <c:crossBetween val="midCat"/>
      </c:valAx>
      <c:valAx>
        <c:axId val="311746824"/>
        <c:scaling>
          <c:logBase val="10"/>
          <c:orientation val="minMax"/>
          <c:min val="1.0000000000000003E-4"/>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5565</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11740552"/>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tx>
            <c:strRef>
              <c:f>'104VBS-old'!$D$1:$D$2</c:f>
              <c:strCache>
                <c:ptCount val="2"/>
                <c:pt idx="0">
                  <c:v>8774</c:v>
                </c:pt>
                <c:pt idx="1">
                  <c:v>On-road non-DPF diesel vehicle exhaust</c:v>
                </c:pt>
              </c:strCache>
            </c:strRef>
          </c:tx>
          <c:spPr>
            <a:ln w="19050" cap="rnd">
              <a:noFill/>
              <a:round/>
            </a:ln>
            <a:effectLst/>
          </c:spPr>
          <c:marker>
            <c:symbol val="circle"/>
            <c:size val="5"/>
            <c:spPr>
              <a:solidFill>
                <a:schemeClr val="accent1"/>
              </a:solidFill>
              <a:ln w="9525">
                <a:solidFill>
                  <a:schemeClr val="accent1"/>
                </a:solidFill>
              </a:ln>
              <a:effectLst/>
            </c:spPr>
          </c:marker>
          <c:xVal>
            <c:numRef>
              <c:f>'104VBS-old'!$E$3:$E$116</c:f>
              <c:numCache>
                <c:formatCode>General</c:formatCode>
                <c:ptCount val="114"/>
                <c:pt idx="0">
                  <c:v>5.3598453001513363E-2</c:v>
                </c:pt>
                <c:pt idx="1">
                  <c:v>0.14860433832184294</c:v>
                </c:pt>
                <c:pt idx="2">
                  <c:v>0.19116781570539768</c:v>
                </c:pt>
                <c:pt idx="3">
                  <c:v>0.1612157390280814</c:v>
                </c:pt>
                <c:pt idx="4">
                  <c:v>1.4359220295675722E-3</c:v>
                </c:pt>
                <c:pt idx="5">
                  <c:v>2.4286242197689236E-4</c:v>
                </c:pt>
                <c:pt idx="6">
                  <c:v>0</c:v>
                </c:pt>
                <c:pt idx="7">
                  <c:v>5.1920245027623716E-3</c:v>
                </c:pt>
                <c:pt idx="8">
                  <c:v>3.8391615396470282E-3</c:v>
                </c:pt>
                <c:pt idx="9">
                  <c:v>0</c:v>
                </c:pt>
                <c:pt idx="10">
                  <c:v>2.762993137139947E-3</c:v>
                </c:pt>
                <c:pt idx="11">
                  <c:v>2.9895560801144901E-3</c:v>
                </c:pt>
                <c:pt idx="12">
                  <c:v>2.2290962036206918E-3</c:v>
                </c:pt>
                <c:pt idx="13">
                  <c:v>1.012196475825229E-3</c:v>
                </c:pt>
                <c:pt idx="14">
                  <c:v>2.2328736500368371E-3</c:v>
                </c:pt>
                <c:pt idx="15">
                  <c:v>4.9683448964487438E-3</c:v>
                </c:pt>
                <c:pt idx="16">
                  <c:v>4.060480069471472E-3</c:v>
                </c:pt>
                <c:pt idx="17">
                  <c:v>2.1384355009827619E-2</c:v>
                </c:pt>
                <c:pt idx="18">
                  <c:v>2.5928742178698561E-3</c:v>
                </c:pt>
                <c:pt idx="19">
                  <c:v>4.4295316921062131E-3</c:v>
                </c:pt>
                <c:pt idx="20">
                  <c:v>6.9116200351721402E-4</c:v>
                </c:pt>
                <c:pt idx="21">
                  <c:v>0</c:v>
                </c:pt>
                <c:pt idx="22">
                  <c:v>0</c:v>
                </c:pt>
                <c:pt idx="23">
                  <c:v>5.2330497638373747E-4</c:v>
                </c:pt>
                <c:pt idx="24">
                  <c:v>6.2226762964119511E-4</c:v>
                </c:pt>
                <c:pt idx="25">
                  <c:v>6.1600290710739976E-4</c:v>
                </c:pt>
                <c:pt idx="26">
                  <c:v>0</c:v>
                </c:pt>
                <c:pt idx="27">
                  <c:v>9.1110789899475741E-4</c:v>
                </c:pt>
                <c:pt idx="28">
                  <c:v>0</c:v>
                </c:pt>
                <c:pt idx="29">
                  <c:v>0</c:v>
                </c:pt>
                <c:pt idx="30">
                  <c:v>0</c:v>
                </c:pt>
                <c:pt idx="31">
                  <c:v>4.8786073793049174E-3</c:v>
                </c:pt>
                <c:pt idx="32">
                  <c:v>4.3542055292751877E-4</c:v>
                </c:pt>
                <c:pt idx="33">
                  <c:v>5.772209895097466E-2</c:v>
                </c:pt>
                <c:pt idx="34">
                  <c:v>1.0035492738027627E-2</c:v>
                </c:pt>
                <c:pt idx="35">
                  <c:v>0</c:v>
                </c:pt>
                <c:pt idx="36">
                  <c:v>0</c:v>
                </c:pt>
                <c:pt idx="37">
                  <c:v>0</c:v>
                </c:pt>
                <c:pt idx="38">
                  <c:v>3.4806164882944475E-4</c:v>
                </c:pt>
                <c:pt idx="39">
                  <c:v>1.2056697325701588E-3</c:v>
                </c:pt>
                <c:pt idx="40">
                  <c:v>5.322868628186486E-3</c:v>
                </c:pt>
                <c:pt idx="41">
                  <c:v>9.4591517514544532E-3</c:v>
                </c:pt>
                <c:pt idx="42">
                  <c:v>7.0511760845510423E-4</c:v>
                </c:pt>
                <c:pt idx="43">
                  <c:v>4.6888256803174801E-3</c:v>
                </c:pt>
                <c:pt idx="44">
                  <c:v>3.0066921442658116E-3</c:v>
                </c:pt>
                <c:pt idx="45">
                  <c:v>0</c:v>
                </c:pt>
                <c:pt idx="46">
                  <c:v>8.3762998861016902E-2</c:v>
                </c:pt>
                <c:pt idx="47">
                  <c:v>1.6885888260072986E-3</c:v>
                </c:pt>
                <c:pt idx="48">
                  <c:v>3.0649156527033628E-4</c:v>
                </c:pt>
                <c:pt idx="49">
                  <c:v>1.1151888807972835E-2</c:v>
                </c:pt>
                <c:pt idx="50">
                  <c:v>3.7430959993519378E-2</c:v>
                </c:pt>
                <c:pt idx="51">
                  <c:v>1.2801910895067936E-2</c:v>
                </c:pt>
                <c:pt idx="52">
                  <c:v>1.2465822785113617E-3</c:v>
                </c:pt>
                <c:pt idx="53">
                  <c:v>3.7751307888330136E-2</c:v>
                </c:pt>
                <c:pt idx="54">
                  <c:v>2.3297332661463709E-4</c:v>
                </c:pt>
                <c:pt idx="55">
                  <c:v>1.0086502596484599E-3</c:v>
                </c:pt>
                <c:pt idx="56">
                  <c:v>2.6197017488487255E-5</c:v>
                </c:pt>
                <c:pt idx="57">
                  <c:v>5.5426800278625717E-6</c:v>
                </c:pt>
                <c:pt idx="58">
                  <c:v>3.2931666093407039E-3</c:v>
                </c:pt>
                <c:pt idx="59">
                  <c:v>4.3692344985326318E-4</c:v>
                </c:pt>
                <c:pt idx="60">
                  <c:v>2.7070469260624627E-3</c:v>
                </c:pt>
                <c:pt idx="61">
                  <c:v>4.6559928135689939E-4</c:v>
                </c:pt>
                <c:pt idx="62">
                  <c:v>1.277684440471164E-3</c:v>
                </c:pt>
                <c:pt idx="63">
                  <c:v>3.4856413778895355E-3</c:v>
                </c:pt>
                <c:pt idx="64">
                  <c:v>3.4145953451627056E-3</c:v>
                </c:pt>
                <c:pt idx="65">
                  <c:v>1.3362615208257797E-3</c:v>
                </c:pt>
                <c:pt idx="66">
                  <c:v>5.6742343393447923E-4</c:v>
                </c:pt>
                <c:pt idx="67">
                  <c:v>7.2185198888916103E-6</c:v>
                </c:pt>
                <c:pt idx="68">
                  <c:v>1.3238020672507882E-4</c:v>
                </c:pt>
                <c:pt idx="69">
                  <c:v>7.5984568094384849E-4</c:v>
                </c:pt>
                <c:pt idx="70">
                  <c:v>6.7322340797336161E-4</c:v>
                </c:pt>
                <c:pt idx="71">
                  <c:v>1.390808532684875E-3</c:v>
                </c:pt>
                <c:pt idx="72">
                  <c:v>1.576684229465402E-3</c:v>
                </c:pt>
                <c:pt idx="73">
                  <c:v>6.935301784638427E-4</c:v>
                </c:pt>
                <c:pt idx="74">
                  <c:v>5.5792128518932004E-4</c:v>
                </c:pt>
                <c:pt idx="75">
                  <c:v>4.2867498221572123E-4</c:v>
                </c:pt>
                <c:pt idx="76">
                  <c:v>6.3319681297698818E-4</c:v>
                </c:pt>
                <c:pt idx="77">
                  <c:v>4.0451800978279603E-4</c:v>
                </c:pt>
                <c:pt idx="78">
                  <c:v>3.1188412755747463E-4</c:v>
                </c:pt>
                <c:pt idx="79">
                  <c:v>1.2985965168619737E-3</c:v>
                </c:pt>
                <c:pt idx="80">
                  <c:v>5.5249217007508132E-4</c:v>
                </c:pt>
                <c:pt idx="81">
                  <c:v>7.6633629577704256E-4</c:v>
                </c:pt>
                <c:pt idx="82">
                  <c:v>2.9138620841081841E-3</c:v>
                </c:pt>
                <c:pt idx="83">
                  <c:v>8.6784293271971707E-4</c:v>
                </c:pt>
                <c:pt idx="84">
                  <c:v>3.5891530273482122E-4</c:v>
                </c:pt>
                <c:pt idx="85">
                  <c:v>7.4753754776302935E-5</c:v>
                </c:pt>
                <c:pt idx="86">
                  <c:v>1.4486108262864784E-3</c:v>
                </c:pt>
                <c:pt idx="87">
                  <c:v>1.9833570752230011E-4</c:v>
                </c:pt>
                <c:pt idx="88">
                  <c:v>6.0286249466504007E-4</c:v>
                </c:pt>
                <c:pt idx="89">
                  <c:v>7.8501060424412646E-4</c:v>
                </c:pt>
                <c:pt idx="90">
                  <c:v>6.8862185424359464E-4</c:v>
                </c:pt>
                <c:pt idx="91">
                  <c:v>1.6534461376559325E-4</c:v>
                </c:pt>
                <c:pt idx="92">
                  <c:v>1.6938417621737167E-3</c:v>
                </c:pt>
                <c:pt idx="93">
                  <c:v>8.7084890672058156E-4</c:v>
                </c:pt>
                <c:pt idx="94">
                  <c:v>1.2304725110149745E-3</c:v>
                </c:pt>
                <c:pt idx="95">
                  <c:v>5.1888308644428948E-4</c:v>
                </c:pt>
                <c:pt idx="96">
                  <c:v>4.3834387253505902E-4</c:v>
                </c:pt>
                <c:pt idx="97">
                  <c:v>1.3763345895104716E-4</c:v>
                </c:pt>
                <c:pt idx="98">
                  <c:v>1.6749678352185411E-3</c:v>
                </c:pt>
                <c:pt idx="99">
                  <c:v>4.745806412728277E-4</c:v>
                </c:pt>
                <c:pt idx="100">
                  <c:v>3.1547876505761352E-2</c:v>
                </c:pt>
                <c:pt idx="101">
                  <c:v>3.144071010971923E-4</c:v>
                </c:pt>
                <c:pt idx="102">
                  <c:v>2.3097555435145283E-4</c:v>
                </c:pt>
                <c:pt idx="103">
                  <c:v>6.813705898413723E-4</c:v>
                </c:pt>
                <c:pt idx="104">
                  <c:v>7.5064761866968505E-4</c:v>
                </c:pt>
                <c:pt idx="105">
                  <c:v>3.8967846810091769E-4</c:v>
                </c:pt>
                <c:pt idx="106">
                  <c:v>1.9072984974526316E-4</c:v>
                </c:pt>
                <c:pt idx="107">
                  <c:v>1.0132820487914353E-4</c:v>
                </c:pt>
                <c:pt idx="108">
                  <c:v>2.3317776831256352E-4</c:v>
                </c:pt>
                <c:pt idx="109">
                  <c:v>3.6748667870247284E-4</c:v>
                </c:pt>
                <c:pt idx="110">
                  <c:v>1.9883659743181542E-2</c:v>
                </c:pt>
                <c:pt idx="111">
                  <c:v>1.3985143276407035E-4</c:v>
                </c:pt>
                <c:pt idx="112">
                  <c:v>2.4041352227975664E-5</c:v>
                </c:pt>
                <c:pt idx="113">
                  <c:v>2.8482092780519316E-4</c:v>
                </c:pt>
              </c:numCache>
            </c:numRef>
          </c:xVal>
          <c:yVal>
            <c:numRef>
              <c:f>'104VBS-old'!$D$3:$D$116</c:f>
              <c:numCache>
                <c:formatCode>General</c:formatCode>
                <c:ptCount val="114"/>
                <c:pt idx="0">
                  <c:v>0</c:v>
                </c:pt>
                <c:pt idx="1">
                  <c:v>0</c:v>
                </c:pt>
                <c:pt idx="2">
                  <c:v>0</c:v>
                </c:pt>
                <c:pt idx="3">
                  <c:v>0</c:v>
                </c:pt>
                <c:pt idx="4">
                  <c:v>3.6784901756593703E-3</c:v>
                </c:pt>
                <c:pt idx="5">
                  <c:v>3.2251028590439702E-3</c:v>
                </c:pt>
                <c:pt idx="6">
                  <c:v>1.4312973166038901E-2</c:v>
                </c:pt>
                <c:pt idx="7">
                  <c:v>2.1805074993305099E-2</c:v>
                </c:pt>
                <c:pt idx="8">
                  <c:v>8.5994136673755196E-3</c:v>
                </c:pt>
                <c:pt idx="9">
                  <c:v>0</c:v>
                </c:pt>
                <c:pt idx="10">
                  <c:v>0</c:v>
                </c:pt>
                <c:pt idx="11">
                  <c:v>1.4699711879020201E-2</c:v>
                </c:pt>
                <c:pt idx="12">
                  <c:v>4.5625199886643198E-3</c:v>
                </c:pt>
                <c:pt idx="13">
                  <c:v>3.6354449916977099E-3</c:v>
                </c:pt>
                <c:pt idx="14">
                  <c:v>3.9753004768634196E-3</c:v>
                </c:pt>
                <c:pt idx="15">
                  <c:v>1.0419352436353899E-2</c:v>
                </c:pt>
                <c:pt idx="16">
                  <c:v>0</c:v>
                </c:pt>
                <c:pt idx="17">
                  <c:v>5.8687140318660999E-2</c:v>
                </c:pt>
                <c:pt idx="18">
                  <c:v>0</c:v>
                </c:pt>
                <c:pt idx="19">
                  <c:v>1.0106187595063501E-2</c:v>
                </c:pt>
                <c:pt idx="20">
                  <c:v>0</c:v>
                </c:pt>
                <c:pt idx="21">
                  <c:v>0</c:v>
                </c:pt>
                <c:pt idx="22">
                  <c:v>0</c:v>
                </c:pt>
                <c:pt idx="23">
                  <c:v>0</c:v>
                </c:pt>
                <c:pt idx="24">
                  <c:v>2.5794825059615102E-3</c:v>
                </c:pt>
                <c:pt idx="25">
                  <c:v>2.4610894153449E-3</c:v>
                </c:pt>
                <c:pt idx="26">
                  <c:v>2.5410845061245296E-4</c:v>
                </c:pt>
                <c:pt idx="27">
                  <c:v>3.01587955122949E-3</c:v>
                </c:pt>
                <c:pt idx="28">
                  <c:v>1.32852903170779E-3</c:v>
                </c:pt>
                <c:pt idx="29">
                  <c:v>1.3429120812469E-3</c:v>
                </c:pt>
                <c:pt idx="30">
                  <c:v>0</c:v>
                </c:pt>
                <c:pt idx="31">
                  <c:v>3.2033785763573103E-2</c:v>
                </c:pt>
                <c:pt idx="32">
                  <c:v>1.8480720942367902E-2</c:v>
                </c:pt>
                <c:pt idx="33">
                  <c:v>0.204502240793974</c:v>
                </c:pt>
                <c:pt idx="34">
                  <c:v>6.6882716025815803E-2</c:v>
                </c:pt>
                <c:pt idx="35">
                  <c:v>2.22602849105373E-2</c:v>
                </c:pt>
                <c:pt idx="36">
                  <c:v>2.2187097644548901E-3</c:v>
                </c:pt>
                <c:pt idx="37">
                  <c:v>7.6328423211539298E-3</c:v>
                </c:pt>
                <c:pt idx="38">
                  <c:v>4.3022012176871793E-2</c:v>
                </c:pt>
                <c:pt idx="39">
                  <c:v>2.6054155499768998E-3</c:v>
                </c:pt>
                <c:pt idx="40">
                  <c:v>5.7627105706485006E-3</c:v>
                </c:pt>
                <c:pt idx="41">
                  <c:v>0</c:v>
                </c:pt>
                <c:pt idx="42">
                  <c:v>5.6446165809280696E-4</c:v>
                </c:pt>
                <c:pt idx="43">
                  <c:v>6.4322069679449501E-3</c:v>
                </c:pt>
                <c:pt idx="44">
                  <c:v>1.2857823416358801E-2</c:v>
                </c:pt>
                <c:pt idx="45">
                  <c:v>3.20247672435626E-3</c:v>
                </c:pt>
                <c:pt idx="46">
                  <c:v>8.8856849684378E-2</c:v>
                </c:pt>
                <c:pt idx="47">
                  <c:v>3.9033393216156395E-4</c:v>
                </c:pt>
                <c:pt idx="48">
                  <c:v>0</c:v>
                </c:pt>
                <c:pt idx="49">
                  <c:v>0</c:v>
                </c:pt>
                <c:pt idx="50">
                  <c:v>5.56948216202078E-2</c:v>
                </c:pt>
                <c:pt idx="51">
                  <c:v>0</c:v>
                </c:pt>
                <c:pt idx="52">
                  <c:v>2.9956061464414197E-2</c:v>
                </c:pt>
                <c:pt idx="53">
                  <c:v>0</c:v>
                </c:pt>
                <c:pt idx="54">
                  <c:v>5.2304935996498397E-4</c:v>
                </c:pt>
                <c:pt idx="55">
                  <c:v>2.2645247866091801E-3</c:v>
                </c:pt>
                <c:pt idx="56">
                  <c:v>5.8815030155833599E-5</c:v>
                </c:pt>
                <c:pt idx="57">
                  <c:v>1.24438933984045E-5</c:v>
                </c:pt>
                <c:pt idx="58">
                  <c:v>7.3935017038362204E-3</c:v>
                </c:pt>
                <c:pt idx="59">
                  <c:v>9.8093860838180608E-4</c:v>
                </c:pt>
                <c:pt idx="60">
                  <c:v>6.0776020270090006E-3</c:v>
                </c:pt>
                <c:pt idx="61">
                  <c:v>1.0453188339311901E-3</c:v>
                </c:pt>
                <c:pt idx="62">
                  <c:v>2.86853451653325E-3</c:v>
                </c:pt>
                <c:pt idx="63">
                  <c:v>7.8256275869223995E-3</c:v>
                </c:pt>
                <c:pt idx="64">
                  <c:v>7.6661218508546503E-3</c:v>
                </c:pt>
                <c:pt idx="65">
                  <c:v>3.0000461570859E-3</c:v>
                </c:pt>
                <c:pt idx="66">
                  <c:v>1.2739246516382799E-3</c:v>
                </c:pt>
                <c:pt idx="67">
                  <c:v>1.6206328263598097E-5</c:v>
                </c:pt>
                <c:pt idx="68">
                  <c:v>2.9720733873589498E-4</c:v>
                </c:pt>
                <c:pt idx="69">
                  <c:v>1.70593261840331E-3</c:v>
                </c:pt>
                <c:pt idx="70">
                  <c:v>1.5114566022245601E-3</c:v>
                </c:pt>
                <c:pt idx="71">
                  <c:v>3.1225098745229401E-3</c:v>
                </c:pt>
                <c:pt idx="72">
                  <c:v>3.5398201548320503E-3</c:v>
                </c:pt>
                <c:pt idx="73">
                  <c:v>1.5570474149684199E-3</c:v>
                </c:pt>
                <c:pt idx="74">
                  <c:v>1.2525913389725399E-3</c:v>
                </c:pt>
                <c:pt idx="75">
                  <c:v>9.6241994025270897E-4</c:v>
                </c:pt>
                <c:pt idx="76">
                  <c:v>1.4215927315460899E-3</c:v>
                </c:pt>
                <c:pt idx="77">
                  <c:v>9.0818502352065997E-4</c:v>
                </c:pt>
                <c:pt idx="78">
                  <c:v>7.0021231903517596E-4</c:v>
                </c:pt>
                <c:pt idx="79">
                  <c:v>2.9154843040076102E-3</c:v>
                </c:pt>
                <c:pt idx="80">
                  <c:v>1.24040241062206E-3</c:v>
                </c:pt>
                <c:pt idx="81">
                  <c:v>1.72050472407572E-3</c:v>
                </c:pt>
                <c:pt idx="82">
                  <c:v>6.54192357668496E-3</c:v>
                </c:pt>
                <c:pt idx="83">
                  <c:v>1.9483976861437999E-3</c:v>
                </c:pt>
                <c:pt idx="84">
                  <c:v>8.0580220107176904E-4</c:v>
                </c:pt>
                <c:pt idx="85">
                  <c:v>1.67829957870671E-4</c:v>
                </c:pt>
                <c:pt idx="86">
                  <c:v>3.25228203819572E-3</c:v>
                </c:pt>
                <c:pt idx="87">
                  <c:v>4.4528430093346001E-4</c:v>
                </c:pt>
                <c:pt idx="88">
                  <c:v>1.35348903054051E-3</c:v>
                </c:pt>
                <c:pt idx="89">
                  <c:v>1.76243048971349E-3</c:v>
                </c:pt>
                <c:pt idx="90">
                  <c:v>1.5460277163651202E-3</c:v>
                </c:pt>
                <c:pt idx="91">
                  <c:v>3.7121586260732697E-4</c:v>
                </c:pt>
                <c:pt idx="92">
                  <c:v>3.8028510064261598E-3</c:v>
                </c:pt>
                <c:pt idx="93">
                  <c:v>1.95514641055818E-3</c:v>
                </c:pt>
                <c:pt idx="94">
                  <c:v>2.7625388223325199E-3</c:v>
                </c:pt>
                <c:pt idx="95">
                  <c:v>1.1649465207245302E-3</c:v>
                </c:pt>
                <c:pt idx="96">
                  <c:v>9.8412760510254208E-4</c:v>
                </c:pt>
                <c:pt idx="97">
                  <c:v>3.0900143660304001E-4</c:v>
                </c:pt>
                <c:pt idx="98">
                  <c:v>3.7604770765116004E-3</c:v>
                </c:pt>
                <c:pt idx="99">
                  <c:v>1.06548292148535E-3</c:v>
                </c:pt>
                <c:pt idx="100">
                  <c:v>7.08282654257988E-2</c:v>
                </c:pt>
                <c:pt idx="101">
                  <c:v>7.0587665715634098E-4</c:v>
                </c:pt>
                <c:pt idx="102">
                  <c:v>5.1856415335872405E-4</c:v>
                </c:pt>
                <c:pt idx="103">
                  <c:v>1.52974787326191E-3</c:v>
                </c:pt>
                <c:pt idx="104">
                  <c:v>1.6852820115062499E-3</c:v>
                </c:pt>
                <c:pt idx="105">
                  <c:v>8.7486870833699507E-4</c:v>
                </c:pt>
                <c:pt idx="106">
                  <c:v>4.2820835880707099E-4</c:v>
                </c:pt>
                <c:pt idx="107">
                  <c:v>2.2749236351895301E-4</c:v>
                </c:pt>
                <c:pt idx="108">
                  <c:v>5.2350835284972503E-4</c:v>
                </c:pt>
                <c:pt idx="109">
                  <c:v>8.2504583200173893E-4</c:v>
                </c:pt>
                <c:pt idx="110">
                  <c:v>4.4640885089972403E-2</c:v>
                </c:pt>
                <c:pt idx="111">
                  <c:v>3.13981018601454E-4</c:v>
                </c:pt>
                <c:pt idx="112">
                  <c:v>5.3975337341237807E-5</c:v>
                </c:pt>
                <c:pt idx="113">
                  <c:v>6.39452619567735E-4</c:v>
                </c:pt>
              </c:numCache>
            </c:numRef>
          </c:yVal>
          <c:smooth val="0"/>
          <c:extLst>
            <c:ext xmlns:c16="http://schemas.microsoft.com/office/drawing/2014/chart" uri="{C3380CC4-5D6E-409C-BE32-E72D297353CC}">
              <c16:uniqueId val="{00000000-2DB1-4322-9045-3D9719C655D2}"/>
            </c:ext>
          </c:extLst>
        </c:ser>
        <c:dLbls>
          <c:showLegendKey val="0"/>
          <c:showVal val="0"/>
          <c:showCatName val="0"/>
          <c:showSerName val="0"/>
          <c:showPercent val="0"/>
          <c:showBubbleSize val="0"/>
        </c:dLbls>
        <c:axId val="311740160"/>
        <c:axId val="311742904"/>
      </c:scatterChart>
      <c:valAx>
        <c:axId val="311740160"/>
        <c:scaling>
          <c:logBase val="10"/>
          <c:orientation val="minMax"/>
          <c:min val="1.0000000000000004E-5"/>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8774_vbs</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11742904"/>
        <c:crosses val="autoZero"/>
        <c:crossBetween val="midCat"/>
      </c:valAx>
      <c:valAx>
        <c:axId val="311742904"/>
        <c:scaling>
          <c:logBase val="10"/>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8774</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11740160"/>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47625</xdr:colOff>
      <xdr:row>0</xdr:row>
      <xdr:rowOff>66675</xdr:rowOff>
    </xdr:from>
    <xdr:to>
      <xdr:col>7</xdr:col>
      <xdr:colOff>590550</xdr:colOff>
      <xdr:row>27</xdr:row>
      <xdr:rowOff>9525</xdr:rowOff>
    </xdr:to>
    <xdr:sp macro="" textlink="">
      <xdr:nvSpPr>
        <xdr:cNvPr id="2" name="TextBox 1">
          <a:extLst>
            <a:ext uri="{FF2B5EF4-FFF2-40B4-BE49-F238E27FC236}">
              <a16:creationId xmlns:a16="http://schemas.microsoft.com/office/drawing/2014/main" id="{A1E9AB7B-D8B9-47D6-9F82-9CD9084CF7DB}"/>
            </a:ext>
          </a:extLst>
        </xdr:cNvPr>
        <xdr:cNvSpPr txBox="1"/>
      </xdr:nvSpPr>
      <xdr:spPr>
        <a:xfrm>
          <a:off x="47625" y="66675"/>
          <a:ext cx="6324600" cy="56578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0" u="none" strike="noStrike">
              <a:solidFill>
                <a:schemeClr val="dk1"/>
              </a:solidFill>
              <a:effectLst/>
              <a:latin typeface="+mn-lt"/>
              <a:ea typeface="+mn-ea"/>
              <a:cs typeface="+mn-cs"/>
            </a:rPr>
            <a:t>The PM-VBS profiles here have been derived by combining existing SPECIATE profiles with new information about organic partitioning explained by VBS constructs.</a:t>
          </a:r>
          <a:r>
            <a:rPr lang="en-US"/>
            <a:t> </a:t>
          </a:r>
        </a:p>
        <a:p>
          <a:endParaRPr lang="en-US" sz="1100"/>
        </a:p>
        <a:p>
          <a:r>
            <a:rPr lang="en-US" sz="1100"/>
            <a:t>The</a:t>
          </a:r>
          <a:r>
            <a:rPr lang="en-US" sz="1100" baseline="0"/>
            <a:t> VOC-VBS profiles are informed directly from data measured with GC-FID, and TAG methods on a fleet of vehicles in California. The study was conducted by Carnegie Mellon Univeristy in collaboration with CARB.</a:t>
          </a:r>
        </a:p>
        <a:p>
          <a:endParaRPr lang="en-US" sz="1100" baseline="0"/>
        </a:p>
        <a:p>
          <a:r>
            <a:rPr lang="en-US" sz="1100" baseline="0"/>
            <a:t>The PM profiles were informed both by existing PM profiles in SPECIATE (for inorganic compounds and total organic contribution) and the volatility information analyzed from the CARB vehicles (distribution of volaitlity within the bulk organic fraction).  All species were from the original profile (e.g., 8992VBS is from original 8992) other than POC, PNCOM, PMOTHR and the new VBS species within the PM profiles.  POC and PNCOM were replaced by these new VBS species which were computed from  the original profile's OC.  To do this, OC from the existing profiles was multipled by a partitioning factor calculated from the data published by Lu et al. (2019). Additionally, OC and NCOM from gasoline sources are multiplied by a partitioning correction factor of 1.4 while for diesel and gas-turbine profiles, no correction is applied (i.e. correction factor = 1.0).  The partitioning correction is based on the volatility trends published in Figure 3 </a:t>
          </a:r>
          <a:r>
            <a:rPr lang="en-US" sz="1100" baseline="0">
              <a:solidFill>
                <a:schemeClr val="tx1"/>
              </a:solidFill>
            </a:rPr>
            <a:t>and Table S3 of the supplement of Lu et. al (2018).  This partitoining correction will be discussed in an upcoming paper by Lu investigating CMAQ predictions for the L.A. Basin. Briefly, the correction is applied because the conditions (i.e. organic aerosol concentration) during the vehicle OC speciation tests was much higher than that of the bulk emission factor tests. Knowing this, it is likely that semivolatile vapors were not measured during the PM emission factor test and should be added in to models usinf SPECIATE data.</a:t>
          </a:r>
        </a:p>
        <a:p>
          <a:endParaRPr lang="en-US" sz="1100" baseline="0">
            <a:solidFill>
              <a:srgbClr val="FF0000"/>
            </a:solidFill>
          </a:endParaRPr>
        </a:p>
        <a:p>
          <a:r>
            <a:rPr lang="en-US" sz="1100" baseline="0"/>
            <a:t>The  full reference appears in the meta data for the profiles.  The partitioning factor of 1.4 is used to account for mass that was volatilized during the dilution speciation test and that should be included in the  POC and PNCOM-related VBS species with saturation concentration (C*) between 0.01 and 100 ug/m3.  </a:t>
          </a:r>
        </a:p>
        <a:p>
          <a:endParaRPr lang="en-US" sz="1100" baseline="0"/>
        </a:p>
        <a:p>
          <a:r>
            <a:rPr lang="en-US" sz="1100" baseline="0"/>
            <a:t>The VOC profiles were developed using Table S3 </a:t>
          </a:r>
          <a:r>
            <a:rPr lang="en-US" sz="1100" baseline="0">
              <a:solidFill>
                <a:schemeClr val="dk1"/>
              </a:solidFill>
              <a:effectLst/>
              <a:latin typeface="+mn-lt"/>
              <a:ea typeface="+mn-ea"/>
              <a:cs typeface="+mn-cs"/>
            </a:rPr>
            <a:t>of Lu et. al (2018), the values shown in the table are adjusted for the profiles to  add methane and unspeciated VOC from IVOCs as shown in the workbook.  </a:t>
          </a:r>
          <a:endParaRPr lang="en-US" sz="1100" baseline="0">
            <a:solidFill>
              <a:srgbClr val="FF0000"/>
            </a:solidFill>
          </a:endParaRPr>
        </a:p>
        <a:p>
          <a:endParaRPr lang="en-US" sz="1100" baseline="0"/>
        </a:p>
        <a:p>
          <a:r>
            <a:rPr lang="en-US" sz="1100" baseline="0"/>
            <a:t>The PM and VOC profiles in this sheet should be used together. As part of the exercise, volatile material calculated from the PM emissions (informed by the conditions of the sample study informing the profile) were subtracted from the PM composition and assumed to be accounted for by the VOC profile. The table below lists the profiles that must be used in coordination with each other.</a:t>
          </a:r>
        </a:p>
        <a:p>
          <a:endParaRPr lang="en-US" sz="1100" baseline="0"/>
        </a:p>
        <a:p>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0</xdr:colOff>
      <xdr:row>14</xdr:row>
      <xdr:rowOff>0</xdr:rowOff>
    </xdr:from>
    <xdr:to>
      <xdr:col>3</xdr:col>
      <xdr:colOff>1767840</xdr:colOff>
      <xdr:row>16</xdr:row>
      <xdr:rowOff>38100</xdr:rowOff>
    </xdr:to>
    <xdr:pic>
      <xdr:nvPicPr>
        <xdr:cNvPr id="2" name="Picture 1">
          <a:extLst>
            <a:ext uri="{FF2B5EF4-FFF2-40B4-BE49-F238E27FC236}">
              <a16:creationId xmlns:a16="http://schemas.microsoft.com/office/drawing/2014/main" id="{E7914621-2A8E-4CFB-925D-DCED7EF4A441}"/>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219200" y="2926080"/>
          <a:ext cx="2560320" cy="4038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8</xdr:col>
      <xdr:colOff>419099</xdr:colOff>
      <xdr:row>18</xdr:row>
      <xdr:rowOff>38100</xdr:rowOff>
    </xdr:from>
    <xdr:to>
      <xdr:col>14</xdr:col>
      <xdr:colOff>133350</xdr:colOff>
      <xdr:row>34</xdr:row>
      <xdr:rowOff>0</xdr:rowOff>
    </xdr:to>
    <xdr:graphicFrame macro="">
      <xdr:nvGraphicFramePr>
        <xdr:cNvPr id="2" name="Chart 1">
          <a:extLst>
            <a:ext uri="{FF2B5EF4-FFF2-40B4-BE49-F238E27FC236}">
              <a16:creationId xmlns:a16="http://schemas.microsoft.com/office/drawing/2014/main" id="{A5F4ED42-A901-46E6-843A-9E9F3916B6C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457199</xdr:colOff>
      <xdr:row>2</xdr:row>
      <xdr:rowOff>20955</xdr:rowOff>
    </xdr:from>
    <xdr:to>
      <xdr:col>14</xdr:col>
      <xdr:colOff>71436</xdr:colOff>
      <xdr:row>17</xdr:row>
      <xdr:rowOff>150495</xdr:rowOff>
    </xdr:to>
    <xdr:graphicFrame macro="">
      <xdr:nvGraphicFramePr>
        <xdr:cNvPr id="3" name="Chart 2">
          <a:extLst>
            <a:ext uri="{FF2B5EF4-FFF2-40B4-BE49-F238E27FC236}">
              <a16:creationId xmlns:a16="http://schemas.microsoft.com/office/drawing/2014/main" id="{02FFA0CC-1330-4B2F-9AF7-42DFB0C5FA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5</xdr:col>
      <xdr:colOff>400050</xdr:colOff>
      <xdr:row>3</xdr:row>
      <xdr:rowOff>9525</xdr:rowOff>
    </xdr:from>
    <xdr:to>
      <xdr:col>8</xdr:col>
      <xdr:colOff>514350</xdr:colOff>
      <xdr:row>19</xdr:row>
      <xdr:rowOff>123825</xdr:rowOff>
    </xdr:to>
    <xdr:graphicFrame macro="">
      <xdr:nvGraphicFramePr>
        <xdr:cNvPr id="2" name="Chart 1">
          <a:extLst>
            <a:ext uri="{FF2B5EF4-FFF2-40B4-BE49-F238E27FC236}">
              <a16:creationId xmlns:a16="http://schemas.microsoft.com/office/drawing/2014/main" id="{86EEDCE1-F8E0-4900-AECE-86B39D07B2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5</xdr:col>
      <xdr:colOff>285750</xdr:colOff>
      <xdr:row>5</xdr:row>
      <xdr:rowOff>133349</xdr:rowOff>
    </xdr:from>
    <xdr:to>
      <xdr:col>12</xdr:col>
      <xdr:colOff>28575</xdr:colOff>
      <xdr:row>22</xdr:row>
      <xdr:rowOff>9524</xdr:rowOff>
    </xdr:to>
    <xdr:graphicFrame macro="">
      <xdr:nvGraphicFramePr>
        <xdr:cNvPr id="2" name="Chart 1">
          <a:extLst>
            <a:ext uri="{FF2B5EF4-FFF2-40B4-BE49-F238E27FC236}">
              <a16:creationId xmlns:a16="http://schemas.microsoft.com/office/drawing/2014/main" id="{08AF3D9A-C75C-4A83-97BE-EB1134689AD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9:D35"/>
  <sheetViews>
    <sheetView zoomScaleNormal="100" workbookViewId="0" xr3:uid="{AEA406A1-0E4B-5B11-9CD5-51D6E497D94C}">
      <selection activeCell="A36" sqref="A36"/>
    </sheetView>
  </sheetViews>
  <sheetFormatPr defaultRowHeight="15"/>
  <cols>
    <col min="3" max="3" width="31.85546875" customWidth="1"/>
  </cols>
  <sheetData>
    <row r="19" spans="1:4" ht="26.45" customHeight="1">
      <c r="A19" s="34"/>
      <c r="B19" s="34"/>
      <c r="C19" s="34"/>
      <c r="D19" s="34"/>
    </row>
    <row r="20" spans="1:4" s="34" customFormat="1" ht="26.45" customHeight="1"/>
    <row r="21" spans="1:4" s="34" customFormat="1" ht="26.45" customHeight="1"/>
    <row r="22" spans="1:4" s="34" customFormat="1" ht="26.45" customHeight="1"/>
    <row r="23" spans="1:4" s="34" customFormat="1"/>
    <row r="24" spans="1:4" s="34" customFormat="1"/>
    <row r="25" spans="1:4" s="34" customFormat="1"/>
    <row r="29" spans="1:4">
      <c r="A29" s="34" t="s">
        <v>0</v>
      </c>
      <c r="B29" s="34" t="s">
        <v>1</v>
      </c>
      <c r="C29" s="34" t="s">
        <v>2</v>
      </c>
      <c r="D29" s="34" t="s">
        <v>3</v>
      </c>
    </row>
    <row r="30" spans="1:4">
      <c r="A30" s="34">
        <v>1</v>
      </c>
      <c r="B30" s="34" t="s">
        <v>4</v>
      </c>
      <c r="C30" s="34" t="s">
        <v>5</v>
      </c>
      <c r="D30" s="33" t="s">
        <v>6</v>
      </c>
    </row>
    <row r="31" spans="1:4">
      <c r="A31" s="34">
        <v>2</v>
      </c>
      <c r="B31" s="34" t="s">
        <v>7</v>
      </c>
      <c r="C31" s="34" t="s">
        <v>8</v>
      </c>
      <c r="D31" s="34" t="s">
        <v>9</v>
      </c>
    </row>
    <row r="32" spans="1:4">
      <c r="A32" s="34">
        <v>3</v>
      </c>
      <c r="B32" s="34" t="s">
        <v>10</v>
      </c>
      <c r="C32" s="34" t="s">
        <v>11</v>
      </c>
      <c r="D32" s="34" t="s">
        <v>12</v>
      </c>
    </row>
    <row r="33" spans="1:4">
      <c r="A33" s="34">
        <v>4</v>
      </c>
      <c r="B33" s="34" t="s">
        <v>13</v>
      </c>
      <c r="C33" s="34" t="s">
        <v>11</v>
      </c>
      <c r="D33" s="34" t="s">
        <v>14</v>
      </c>
    </row>
    <row r="34" spans="1:4">
      <c r="A34" s="34">
        <v>5</v>
      </c>
      <c r="B34" s="34" t="s">
        <v>15</v>
      </c>
      <c r="C34" s="34" t="s">
        <v>11</v>
      </c>
      <c r="D34" s="34" t="s">
        <v>16</v>
      </c>
    </row>
    <row r="35" spans="1:4">
      <c r="A35" s="34">
        <v>6</v>
      </c>
      <c r="B35" s="34" t="s">
        <v>17</v>
      </c>
      <c r="C35" s="34" t="s">
        <v>18</v>
      </c>
      <c r="D35" s="34" t="s">
        <v>19</v>
      </c>
    </row>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7"/>
  <dimension ref="A1:BV31"/>
  <sheetViews>
    <sheetView topLeftCell="AL1" zoomScale="70" zoomScaleNormal="70" workbookViewId="0" xr3:uid="{7BE570AB-09E9-518F-B8F7-3F91B7162CA9}">
      <selection activeCell="BS7" sqref="BS7"/>
    </sheetView>
  </sheetViews>
  <sheetFormatPr defaultRowHeight="15"/>
  <cols>
    <col min="1" max="1" width="15.28515625" style="34" customWidth="1"/>
    <col min="2" max="2" width="13" style="34" customWidth="1"/>
    <col min="3" max="3" width="21" style="34" customWidth="1"/>
    <col min="4" max="6" width="26.5703125" style="34" customWidth="1"/>
    <col min="7" max="7" width="19.42578125" style="34" customWidth="1"/>
    <col min="8" max="8" width="23.42578125" style="34" customWidth="1"/>
    <col min="9" max="9" width="11.7109375" style="34" customWidth="1"/>
    <col min="10" max="10" width="38.7109375" style="34" customWidth="1"/>
    <col min="11" max="11" width="8.85546875" style="34"/>
    <col min="12" max="12" width="15" style="34" customWidth="1"/>
    <col min="13" max="14" width="8.85546875" style="34"/>
    <col min="15" max="16" width="14.28515625" style="34" customWidth="1"/>
    <col min="17" max="17" width="33.7109375" style="46" customWidth="1"/>
    <col min="18" max="19" width="8.85546875" style="34"/>
    <col min="20" max="20" width="42.42578125" customWidth="1"/>
    <col min="23" max="23" width="13.7109375" customWidth="1"/>
    <col min="24" max="24" width="75.28515625" customWidth="1"/>
    <col min="44" max="44" width="12" customWidth="1"/>
    <col min="45" max="45" width="9.140625" style="34"/>
    <col min="48" max="48" width="33.7109375" customWidth="1"/>
    <col min="54" max="54" width="18" customWidth="1"/>
  </cols>
  <sheetData>
    <row r="1" spans="1:74" ht="75.75" customHeight="1">
      <c r="A1" s="99" t="s">
        <v>288</v>
      </c>
      <c r="B1" s="99" t="s">
        <v>70</v>
      </c>
      <c r="C1" s="99" t="s">
        <v>154</v>
      </c>
      <c r="G1" s="73" t="s">
        <v>283</v>
      </c>
      <c r="H1" s="65"/>
      <c r="I1" s="65"/>
      <c r="J1" s="88" t="s">
        <v>396</v>
      </c>
      <c r="K1" s="65" t="s">
        <v>340</v>
      </c>
      <c r="L1" s="74" t="s">
        <v>160</v>
      </c>
      <c r="O1" s="104" t="s">
        <v>284</v>
      </c>
      <c r="P1" s="138"/>
      <c r="T1" s="34" t="s">
        <v>156</v>
      </c>
      <c r="U1" s="34"/>
      <c r="V1" s="34"/>
      <c r="W1" s="34"/>
      <c r="X1" s="34"/>
      <c r="Y1" s="34"/>
      <c r="Z1" s="34"/>
      <c r="AA1" s="34"/>
      <c r="AB1" s="34"/>
      <c r="AC1" s="34"/>
      <c r="AD1" s="34"/>
      <c r="AE1" s="34"/>
      <c r="AF1" s="34"/>
      <c r="AG1" s="34"/>
      <c r="AH1" s="34"/>
      <c r="AI1" s="34"/>
      <c r="AJ1" s="34"/>
      <c r="AK1" s="34"/>
      <c r="AL1" s="34"/>
      <c r="AM1" s="34"/>
      <c r="AN1" s="34"/>
      <c r="AO1" s="34"/>
      <c r="AP1" s="34"/>
      <c r="AQ1" s="34"/>
      <c r="AR1" s="34"/>
      <c r="AT1" s="34"/>
      <c r="AU1" s="34"/>
      <c r="AV1" s="34"/>
      <c r="AW1" s="34"/>
      <c r="AX1" s="34"/>
      <c r="AY1" s="34"/>
      <c r="AZ1" s="34"/>
      <c r="BA1" s="34"/>
      <c r="BB1" s="34"/>
      <c r="BC1" s="34"/>
      <c r="BD1" s="34"/>
      <c r="BE1" s="34"/>
      <c r="BF1" s="34"/>
      <c r="BG1" s="34"/>
      <c r="BH1" s="34"/>
      <c r="BI1" s="34"/>
      <c r="BJ1" s="34"/>
      <c r="BK1" s="34"/>
      <c r="BL1" s="34"/>
      <c r="BM1" s="34"/>
      <c r="BN1" s="34"/>
      <c r="BO1" s="34"/>
      <c r="BP1" s="34"/>
      <c r="BQ1" s="34"/>
      <c r="BR1" s="34"/>
      <c r="BS1" s="34"/>
      <c r="BT1" s="34"/>
      <c r="BU1" s="34"/>
      <c r="BV1" s="34"/>
    </row>
    <row r="2" spans="1:74" ht="30">
      <c r="A2" s="100" t="s">
        <v>397</v>
      </c>
      <c r="B2" s="101">
        <v>347</v>
      </c>
      <c r="C2" s="101">
        <v>2.6213376526533327E-2</v>
      </c>
      <c r="D2" s="34" t="str">
        <f>VLOOKUP(B2,AQ:BB,12,FALSE)</f>
        <v>Chromium</v>
      </c>
      <c r="G2" s="46">
        <v>3249</v>
      </c>
      <c r="H2" s="65" t="s">
        <v>61</v>
      </c>
      <c r="I2" s="65">
        <f>'Table S3a (Lu et al, 2019)'!D26</f>
        <v>2.5851893101092774E-2</v>
      </c>
      <c r="J2" s="88" t="s">
        <v>398</v>
      </c>
      <c r="K2" s="46">
        <v>3249</v>
      </c>
      <c r="L2" s="46">
        <f>$C$4*I2</f>
        <v>0.70534892415812034</v>
      </c>
      <c r="N2" s="34" t="s">
        <v>70</v>
      </c>
      <c r="O2" s="98" t="s">
        <v>179</v>
      </c>
      <c r="P2" s="47"/>
      <c r="Q2" s="46" t="s">
        <v>183</v>
      </c>
      <c r="S2" s="34" t="s">
        <v>288</v>
      </c>
      <c r="T2" s="34" t="s">
        <v>289</v>
      </c>
      <c r="U2" s="34" t="s">
        <v>290</v>
      </c>
      <c r="V2" s="34" t="s">
        <v>291</v>
      </c>
      <c r="W2" s="34" t="s">
        <v>292</v>
      </c>
      <c r="X2" s="34" t="s">
        <v>293</v>
      </c>
      <c r="Y2" s="34" t="s">
        <v>162</v>
      </c>
      <c r="Z2" s="34" t="s">
        <v>163</v>
      </c>
      <c r="AA2" s="34" t="s">
        <v>164</v>
      </c>
      <c r="AB2" s="34" t="s">
        <v>165</v>
      </c>
      <c r="AC2" s="34" t="s">
        <v>166</v>
      </c>
      <c r="AD2" s="34" t="s">
        <v>167</v>
      </c>
      <c r="AE2" s="34" t="s">
        <v>168</v>
      </c>
      <c r="AF2" s="34" t="s">
        <v>169</v>
      </c>
      <c r="AG2" s="34" t="s">
        <v>170</v>
      </c>
      <c r="AH2" s="34" t="s">
        <v>171</v>
      </c>
      <c r="AI2" s="34" t="s">
        <v>172</v>
      </c>
      <c r="AJ2" s="34" t="s">
        <v>173</v>
      </c>
      <c r="AK2" s="34" t="s">
        <v>174</v>
      </c>
      <c r="AL2" s="34" t="s">
        <v>175</v>
      </c>
      <c r="AM2" s="34" t="s">
        <v>176</v>
      </c>
      <c r="AN2" s="34" t="s">
        <v>177</v>
      </c>
      <c r="AO2" s="34" t="s">
        <v>178</v>
      </c>
      <c r="AP2" s="34" t="s">
        <v>294</v>
      </c>
      <c r="AQ2" s="34" t="s">
        <v>70</v>
      </c>
      <c r="AR2" s="34" t="s">
        <v>179</v>
      </c>
      <c r="AS2" s="44" t="s">
        <v>180</v>
      </c>
      <c r="AT2" s="34" t="s">
        <v>181</v>
      </c>
      <c r="AU2" s="34" t="s">
        <v>182</v>
      </c>
      <c r="AV2" s="34" t="s">
        <v>183</v>
      </c>
      <c r="AW2" s="34" t="s">
        <v>71</v>
      </c>
      <c r="AX2" s="34" t="s">
        <v>73</v>
      </c>
      <c r="AY2" s="34" t="s">
        <v>74</v>
      </c>
      <c r="AZ2" s="34" t="s">
        <v>75</v>
      </c>
      <c r="BA2" s="34" t="s">
        <v>76</v>
      </c>
      <c r="BB2" s="34" t="s">
        <v>184</v>
      </c>
      <c r="BC2" s="34" t="s">
        <v>78</v>
      </c>
      <c r="BD2" s="34" t="s">
        <v>79</v>
      </c>
      <c r="BE2" s="34" t="s">
        <v>80</v>
      </c>
      <c r="BF2" s="34" t="s">
        <v>185</v>
      </c>
      <c r="BG2" s="34" t="s">
        <v>295</v>
      </c>
      <c r="BH2" s="34" t="s">
        <v>187</v>
      </c>
      <c r="BI2" s="34" t="s">
        <v>188</v>
      </c>
      <c r="BJ2" s="34" t="s">
        <v>189</v>
      </c>
      <c r="BK2" s="34" t="s">
        <v>190</v>
      </c>
      <c r="BL2" s="34" t="s">
        <v>191</v>
      </c>
      <c r="BM2" s="34" t="s">
        <v>192</v>
      </c>
      <c r="BN2" s="34" t="s">
        <v>193</v>
      </c>
      <c r="BO2" s="34" t="s">
        <v>194</v>
      </c>
      <c r="BP2" s="34" t="s">
        <v>195</v>
      </c>
      <c r="BQ2" s="34" t="s">
        <v>196</v>
      </c>
      <c r="BR2" s="34" t="s">
        <v>197</v>
      </c>
      <c r="BS2" s="34" t="s">
        <v>198</v>
      </c>
      <c r="BT2" s="34"/>
      <c r="BU2" s="34"/>
      <c r="BV2" s="34"/>
    </row>
    <row r="3" spans="1:74" ht="30">
      <c r="A3" s="100" t="s">
        <v>397</v>
      </c>
      <c r="B3" s="101">
        <v>525</v>
      </c>
      <c r="C3" s="101">
        <v>0.38730073134196868</v>
      </c>
      <c r="D3" s="34" t="str">
        <f>VLOOKUP(B3,AQ:BB,12,FALSE)</f>
        <v>Magnesium</v>
      </c>
      <c r="G3" s="65">
        <v>3248</v>
      </c>
      <c r="H3" s="65" t="s">
        <v>60</v>
      </c>
      <c r="I3" s="65">
        <f>'Table S3a (Lu et al, 2019)'!D27</f>
        <v>0.12300787110266412</v>
      </c>
      <c r="J3" s="88" t="s">
        <v>398</v>
      </c>
      <c r="K3" s="46">
        <v>3248</v>
      </c>
      <c r="L3" s="46">
        <f>$C$4*I3</f>
        <v>3.3561746989266847</v>
      </c>
      <c r="N3" s="34">
        <v>347</v>
      </c>
      <c r="O3" s="102">
        <f t="shared" ref="O3:O9" si="0">VLOOKUP(N3,B:C,2,FALSE)</f>
        <v>2.6213376526533327E-2</v>
      </c>
      <c r="P3" s="139" t="b">
        <f>O3=AR3</f>
        <v>1</v>
      </c>
      <c r="Q3" s="46" t="s">
        <v>212</v>
      </c>
      <c r="S3" s="34" t="s">
        <v>17</v>
      </c>
      <c r="T3" s="34" t="s">
        <v>19</v>
      </c>
      <c r="U3" s="34" t="s">
        <v>399</v>
      </c>
      <c r="V3" s="34" t="s">
        <v>400</v>
      </c>
      <c r="W3" s="2">
        <v>40827</v>
      </c>
      <c r="X3" s="34" t="s">
        <v>401</v>
      </c>
      <c r="Y3" s="18">
        <f t="shared" ref="Y3:Y20" si="1">SUM(AR$3:AR$20)</f>
        <v>103.12814499677008</v>
      </c>
      <c r="Z3" s="34" t="s">
        <v>1</v>
      </c>
      <c r="AA3" s="34" t="s">
        <v>402</v>
      </c>
      <c r="AB3" s="34" t="s">
        <v>204</v>
      </c>
      <c r="AC3" s="34" t="s">
        <v>205</v>
      </c>
      <c r="AD3" s="34" t="s">
        <v>206</v>
      </c>
      <c r="AE3" s="34" t="s">
        <v>207</v>
      </c>
      <c r="AF3" s="34" t="s">
        <v>208</v>
      </c>
      <c r="AG3" s="43" t="s">
        <v>403</v>
      </c>
      <c r="AH3" s="34">
        <v>5</v>
      </c>
      <c r="AI3" s="34">
        <v>4</v>
      </c>
      <c r="AJ3" s="34">
        <v>2</v>
      </c>
      <c r="AK3" s="34" t="s">
        <v>210</v>
      </c>
      <c r="AL3" s="34">
        <v>0</v>
      </c>
      <c r="AM3" s="34">
        <v>2.5</v>
      </c>
      <c r="AN3" s="34" t="s">
        <v>18</v>
      </c>
      <c r="AO3" s="27">
        <v>5</v>
      </c>
      <c r="AP3" s="34" t="s">
        <v>208</v>
      </c>
      <c r="AQ3" s="34">
        <v>347</v>
      </c>
      <c r="AR3" s="28">
        <v>2.62133765265333E-2</v>
      </c>
      <c r="AS3" s="45" t="b">
        <v>0</v>
      </c>
      <c r="AT3" s="34">
        <v>-99</v>
      </c>
      <c r="AU3" s="34" t="s">
        <v>347</v>
      </c>
      <c r="AV3" s="34" t="s">
        <v>212</v>
      </c>
      <c r="AW3" s="34" t="s">
        <v>220</v>
      </c>
      <c r="AX3" s="34"/>
      <c r="AY3" s="34">
        <v>12112</v>
      </c>
      <c r="AZ3" s="34">
        <v>0</v>
      </c>
      <c r="BA3" s="34">
        <v>-1</v>
      </c>
      <c r="BB3" s="34" t="s">
        <v>199</v>
      </c>
      <c r="BC3" s="34" t="s">
        <v>221</v>
      </c>
      <c r="BD3" s="34">
        <v>52</v>
      </c>
      <c r="BE3" s="34">
        <v>0</v>
      </c>
      <c r="BF3" s="34" t="s">
        <v>404</v>
      </c>
      <c r="BG3" s="34">
        <v>0</v>
      </c>
      <c r="BH3" s="34">
        <v>47</v>
      </c>
      <c r="BI3" s="34"/>
      <c r="BJ3" s="34"/>
      <c r="BK3" s="34"/>
      <c r="BL3" s="34" t="s">
        <v>216</v>
      </c>
      <c r="BM3" s="34" t="s">
        <v>217</v>
      </c>
      <c r="BN3" s="34" t="s">
        <v>405</v>
      </c>
      <c r="BO3" s="34"/>
      <c r="BP3" s="34"/>
      <c r="BQ3" s="34" t="s">
        <v>1</v>
      </c>
      <c r="BR3" s="34">
        <v>1.25</v>
      </c>
      <c r="BS3" s="34">
        <v>0</v>
      </c>
      <c r="BT3" s="34"/>
      <c r="BU3" s="34"/>
      <c r="BV3" s="34"/>
    </row>
    <row r="4" spans="1:74" ht="30">
      <c r="A4" s="100" t="s">
        <v>397</v>
      </c>
      <c r="B4" s="101">
        <v>626</v>
      </c>
      <c r="C4" s="101">
        <v>27.284227170516377</v>
      </c>
      <c r="D4" s="89" t="s">
        <v>311</v>
      </c>
      <c r="E4" s="89"/>
      <c r="F4" s="89"/>
      <c r="G4" s="65">
        <v>3247</v>
      </c>
      <c r="H4" s="65" t="s">
        <v>59</v>
      </c>
      <c r="I4" s="65">
        <f>'Table S3a (Lu et al, 2019)'!D28</f>
        <v>0.25985690071257289</v>
      </c>
      <c r="J4" s="88" t="s">
        <v>398</v>
      </c>
      <c r="K4" s="46">
        <v>3247</v>
      </c>
      <c r="L4" s="46">
        <f>$C$4*I4</f>
        <v>7.089994710868158</v>
      </c>
      <c r="N4" s="34">
        <v>525</v>
      </c>
      <c r="O4" s="102">
        <f t="shared" si="0"/>
        <v>0.38730073134196868</v>
      </c>
      <c r="P4" s="139" t="b">
        <f t="shared" ref="P4:P20" si="2">O4=AR4</f>
        <v>1</v>
      </c>
      <c r="Q4" s="46" t="s">
        <v>212</v>
      </c>
      <c r="S4" s="34" t="s">
        <v>17</v>
      </c>
      <c r="T4" s="34" t="s">
        <v>19</v>
      </c>
      <c r="U4" s="34" t="s">
        <v>399</v>
      </c>
      <c r="V4" s="34" t="s">
        <v>400</v>
      </c>
      <c r="W4" s="2">
        <v>40827</v>
      </c>
      <c r="X4" s="34" t="s">
        <v>401</v>
      </c>
      <c r="Y4" s="18">
        <f t="shared" si="1"/>
        <v>103.12814499677008</v>
      </c>
      <c r="Z4" s="34" t="s">
        <v>1</v>
      </c>
      <c r="AA4" s="34" t="s">
        <v>402</v>
      </c>
      <c r="AB4" s="34" t="s">
        <v>204</v>
      </c>
      <c r="AC4" s="34" t="s">
        <v>205</v>
      </c>
      <c r="AD4" s="34" t="s">
        <v>206</v>
      </c>
      <c r="AE4" s="34" t="s">
        <v>207</v>
      </c>
      <c r="AF4" s="34" t="s">
        <v>208</v>
      </c>
      <c r="AG4" s="43" t="s">
        <v>403</v>
      </c>
      <c r="AH4" s="34">
        <v>5</v>
      </c>
      <c r="AI4" s="34">
        <v>4</v>
      </c>
      <c r="AJ4" s="34">
        <v>2</v>
      </c>
      <c r="AK4" s="34" t="s">
        <v>210</v>
      </c>
      <c r="AL4" s="34">
        <v>0</v>
      </c>
      <c r="AM4" s="34">
        <v>2.5</v>
      </c>
      <c r="AN4" s="34" t="s">
        <v>18</v>
      </c>
      <c r="AO4" s="27">
        <v>5</v>
      </c>
      <c r="AP4" s="34" t="s">
        <v>208</v>
      </c>
      <c r="AQ4" s="34">
        <v>525</v>
      </c>
      <c r="AR4" s="28">
        <v>0.38730073134196902</v>
      </c>
      <c r="AS4" s="45" t="b">
        <v>0</v>
      </c>
      <c r="AT4" s="34">
        <v>-99</v>
      </c>
      <c r="AU4" s="34" t="s">
        <v>347</v>
      </c>
      <c r="AV4" s="34" t="s">
        <v>212</v>
      </c>
      <c r="AW4" s="34" t="s">
        <v>230</v>
      </c>
      <c r="AX4" s="34"/>
      <c r="AY4" s="34">
        <v>12140</v>
      </c>
      <c r="AZ4" s="34">
        <v>0</v>
      </c>
      <c r="BA4" s="34">
        <v>0</v>
      </c>
      <c r="BB4" s="34" t="s">
        <v>225</v>
      </c>
      <c r="BC4" s="34" t="s">
        <v>231</v>
      </c>
      <c r="BD4" s="34">
        <v>24.31</v>
      </c>
      <c r="BE4" s="34">
        <v>0</v>
      </c>
      <c r="BF4" s="34" t="s">
        <v>404</v>
      </c>
      <c r="BG4" s="34">
        <v>0</v>
      </c>
      <c r="BH4" s="34">
        <v>47</v>
      </c>
      <c r="BI4" s="34"/>
      <c r="BJ4" s="34"/>
      <c r="BK4" s="34"/>
      <c r="BL4" s="34" t="s">
        <v>216</v>
      </c>
      <c r="BM4" s="34" t="s">
        <v>217</v>
      </c>
      <c r="BN4" s="34" t="s">
        <v>405</v>
      </c>
      <c r="BO4" s="34"/>
      <c r="BP4" s="34"/>
      <c r="BQ4" s="34" t="s">
        <v>1</v>
      </c>
      <c r="BR4" s="34">
        <v>1.25</v>
      </c>
      <c r="BS4" s="34">
        <v>0</v>
      </c>
      <c r="BT4" s="34"/>
      <c r="BU4" s="34"/>
      <c r="BV4" s="34"/>
    </row>
    <row r="5" spans="1:74" ht="30">
      <c r="A5" s="100" t="s">
        <v>397</v>
      </c>
      <c r="B5" s="101">
        <v>699</v>
      </c>
      <c r="C5" s="101">
        <v>6.8674003115444542</v>
      </c>
      <c r="D5" s="34" t="str">
        <f>VLOOKUP(B5,AQ:BB,12,FALSE)</f>
        <v>Sulfate</v>
      </c>
      <c r="G5" s="65">
        <v>3246</v>
      </c>
      <c r="H5" s="65" t="s">
        <v>58</v>
      </c>
      <c r="I5" s="65">
        <f>'Table S3a (Lu et al, 2019)'!D29</f>
        <v>0.38365093821766005</v>
      </c>
      <c r="J5" s="88" t="s">
        <v>398</v>
      </c>
      <c r="K5" s="46">
        <v>3246</v>
      </c>
      <c r="L5" s="46">
        <f>$C$4*I5</f>
        <v>10.467619352512381</v>
      </c>
      <c r="N5" s="34">
        <v>699</v>
      </c>
      <c r="O5" s="102">
        <f t="shared" si="0"/>
        <v>6.8674003115444542</v>
      </c>
      <c r="P5" s="139" t="b">
        <f t="shared" si="2"/>
        <v>1</v>
      </c>
      <c r="Q5" s="46" t="s">
        <v>236</v>
      </c>
      <c r="S5" s="34" t="s">
        <v>17</v>
      </c>
      <c r="T5" s="34" t="s">
        <v>19</v>
      </c>
      <c r="U5" s="34" t="s">
        <v>399</v>
      </c>
      <c r="V5" s="34" t="s">
        <v>400</v>
      </c>
      <c r="W5" s="2">
        <v>40827</v>
      </c>
      <c r="X5" s="34" t="s">
        <v>401</v>
      </c>
      <c r="Y5" s="18">
        <f t="shared" si="1"/>
        <v>103.12814499677008</v>
      </c>
      <c r="Z5" s="34" t="s">
        <v>1</v>
      </c>
      <c r="AA5" s="34" t="s">
        <v>402</v>
      </c>
      <c r="AB5" s="34" t="s">
        <v>204</v>
      </c>
      <c r="AC5" s="34" t="s">
        <v>205</v>
      </c>
      <c r="AD5" s="34" t="s">
        <v>206</v>
      </c>
      <c r="AE5" s="34" t="s">
        <v>207</v>
      </c>
      <c r="AF5" s="34" t="s">
        <v>208</v>
      </c>
      <c r="AG5" s="43" t="s">
        <v>403</v>
      </c>
      <c r="AH5" s="34">
        <v>5</v>
      </c>
      <c r="AI5" s="34">
        <v>4</v>
      </c>
      <c r="AJ5" s="34">
        <v>2</v>
      </c>
      <c r="AK5" s="34" t="s">
        <v>210</v>
      </c>
      <c r="AL5" s="34">
        <v>0</v>
      </c>
      <c r="AM5" s="34">
        <v>2.5</v>
      </c>
      <c r="AN5" s="34" t="s">
        <v>18</v>
      </c>
      <c r="AO5" s="27">
        <v>5</v>
      </c>
      <c r="AP5" s="34" t="s">
        <v>208</v>
      </c>
      <c r="AQ5" s="34">
        <v>699</v>
      </c>
      <c r="AR5" s="28">
        <v>6.8674003115444497</v>
      </c>
      <c r="AS5" s="45" t="b">
        <v>0</v>
      </c>
      <c r="AT5" s="34">
        <v>-99</v>
      </c>
      <c r="AU5" s="34" t="s">
        <v>347</v>
      </c>
      <c r="AV5" s="34" t="s">
        <v>236</v>
      </c>
      <c r="AW5" s="34" t="s">
        <v>246</v>
      </c>
      <c r="AX5" s="34"/>
      <c r="AY5" s="34">
        <v>12403</v>
      </c>
      <c r="AZ5" s="34">
        <v>0</v>
      </c>
      <c r="BA5" s="34">
        <v>0</v>
      </c>
      <c r="BB5" s="34" t="s">
        <v>245</v>
      </c>
      <c r="BC5" s="34" t="s">
        <v>247</v>
      </c>
      <c r="BD5" s="34">
        <v>96.057599999999994</v>
      </c>
      <c r="BE5" s="34">
        <v>0</v>
      </c>
      <c r="BF5" s="34" t="s">
        <v>404</v>
      </c>
      <c r="BG5" s="34">
        <v>0</v>
      </c>
      <c r="BH5" s="34">
        <v>47</v>
      </c>
      <c r="BI5" s="34"/>
      <c r="BJ5" s="34"/>
      <c r="BK5" s="34"/>
      <c r="BL5" s="34" t="s">
        <v>216</v>
      </c>
      <c r="BM5" s="34" t="s">
        <v>217</v>
      </c>
      <c r="BN5" s="34" t="s">
        <v>405</v>
      </c>
      <c r="BO5" s="34"/>
      <c r="BP5" s="34"/>
      <c r="BQ5" s="34" t="s">
        <v>1</v>
      </c>
      <c r="BR5" s="34">
        <v>1.25</v>
      </c>
      <c r="BS5" s="34">
        <v>0</v>
      </c>
      <c r="BT5" s="34"/>
      <c r="BU5" s="34"/>
      <c r="BV5" s="34"/>
    </row>
    <row r="6" spans="1:74" ht="30">
      <c r="A6" s="100" t="s">
        <v>397</v>
      </c>
      <c r="B6" s="101">
        <v>700</v>
      </c>
      <c r="C6" s="101">
        <v>3.1281449967700921</v>
      </c>
      <c r="D6" s="34" t="str">
        <f>VLOOKUP(B6,AQ:BB,12,FALSE)</f>
        <v>Sulfur</v>
      </c>
      <c r="G6" s="65">
        <v>3245</v>
      </c>
      <c r="H6" s="65" t="s">
        <v>56</v>
      </c>
      <c r="I6" s="65">
        <f>'Table S3a (Lu et al, 2019)'!D30</f>
        <v>0.20763239686601007</v>
      </c>
      <c r="J6" s="88" t="s">
        <v>398</v>
      </c>
      <c r="K6" s="46">
        <v>3245</v>
      </c>
      <c r="L6" s="46">
        <f>$C$4*I6</f>
        <v>5.6650894840510313</v>
      </c>
      <c r="N6" s="34">
        <v>700</v>
      </c>
      <c r="O6" s="102">
        <f t="shared" si="0"/>
        <v>3.1281449967700921</v>
      </c>
      <c r="P6" s="139" t="b">
        <f t="shared" si="2"/>
        <v>1</v>
      </c>
      <c r="Q6" s="46" t="s">
        <v>212</v>
      </c>
      <c r="S6" s="34" t="s">
        <v>17</v>
      </c>
      <c r="T6" s="34" t="s">
        <v>19</v>
      </c>
      <c r="U6" s="34" t="s">
        <v>399</v>
      </c>
      <c r="V6" s="34" t="s">
        <v>400</v>
      </c>
      <c r="W6" s="2">
        <v>40827</v>
      </c>
      <c r="X6" s="34" t="s">
        <v>401</v>
      </c>
      <c r="Y6" s="18">
        <f t="shared" si="1"/>
        <v>103.12814499677008</v>
      </c>
      <c r="Z6" s="34" t="s">
        <v>1</v>
      </c>
      <c r="AA6" s="34" t="s">
        <v>402</v>
      </c>
      <c r="AB6" s="34" t="s">
        <v>204</v>
      </c>
      <c r="AC6" s="34" t="s">
        <v>205</v>
      </c>
      <c r="AD6" s="34" t="s">
        <v>206</v>
      </c>
      <c r="AE6" s="34" t="s">
        <v>207</v>
      </c>
      <c r="AF6" s="34" t="s">
        <v>208</v>
      </c>
      <c r="AG6" s="43" t="s">
        <v>403</v>
      </c>
      <c r="AH6" s="34">
        <v>5</v>
      </c>
      <c r="AI6" s="34">
        <v>4</v>
      </c>
      <c r="AJ6" s="34">
        <v>2</v>
      </c>
      <c r="AK6" s="34" t="s">
        <v>210</v>
      </c>
      <c r="AL6" s="34">
        <v>0</v>
      </c>
      <c r="AM6" s="34">
        <v>2.5</v>
      </c>
      <c r="AN6" s="34" t="s">
        <v>18</v>
      </c>
      <c r="AO6" s="27">
        <v>5</v>
      </c>
      <c r="AP6" s="34" t="s">
        <v>208</v>
      </c>
      <c r="AQ6" s="34">
        <v>700</v>
      </c>
      <c r="AR6" s="28">
        <v>3.1281449967700898</v>
      </c>
      <c r="AS6" s="45" t="b">
        <v>0</v>
      </c>
      <c r="AT6" s="34">
        <v>-99</v>
      </c>
      <c r="AU6" s="34" t="s">
        <v>347</v>
      </c>
      <c r="AV6" s="34" t="s">
        <v>212</v>
      </c>
      <c r="AW6" s="34" t="s">
        <v>406</v>
      </c>
      <c r="AX6" s="34"/>
      <c r="AY6" s="34">
        <v>12169</v>
      </c>
      <c r="AZ6" s="34">
        <v>0</v>
      </c>
      <c r="BA6" s="34">
        <v>0</v>
      </c>
      <c r="BB6" s="34" t="s">
        <v>407</v>
      </c>
      <c r="BC6" s="34" t="s">
        <v>408</v>
      </c>
      <c r="BD6" s="34">
        <v>32.07</v>
      </c>
      <c r="BE6" s="34">
        <v>0</v>
      </c>
      <c r="BF6" s="34" t="s">
        <v>404</v>
      </c>
      <c r="BG6" s="34">
        <v>0</v>
      </c>
      <c r="BH6" s="34">
        <v>47</v>
      </c>
      <c r="BI6" s="34"/>
      <c r="BJ6" s="34"/>
      <c r="BK6" s="34"/>
      <c r="BL6" s="34" t="s">
        <v>216</v>
      </c>
      <c r="BM6" s="34" t="s">
        <v>217</v>
      </c>
      <c r="BN6" s="34" t="s">
        <v>405</v>
      </c>
      <c r="BO6" s="34"/>
      <c r="BP6" s="34"/>
      <c r="BQ6" s="34" t="s">
        <v>1</v>
      </c>
      <c r="BR6" s="34">
        <v>1.25</v>
      </c>
      <c r="BS6" s="34">
        <v>0</v>
      </c>
      <c r="BT6" s="34"/>
      <c r="BU6" s="34"/>
      <c r="BV6" s="34"/>
    </row>
    <row r="7" spans="1:74" ht="30">
      <c r="A7" s="100" t="s">
        <v>397</v>
      </c>
      <c r="B7" s="101">
        <v>784</v>
      </c>
      <c r="C7" s="101">
        <v>1.7918972929216044</v>
      </c>
      <c r="D7" s="34" t="str">
        <f>VLOOKUP(B7,AQ:BB,12,FALSE)</f>
        <v>Ammonium</v>
      </c>
      <c r="G7" s="65">
        <v>3254</v>
      </c>
      <c r="H7" s="65" t="s">
        <v>67</v>
      </c>
      <c r="I7" s="65">
        <f>I2</f>
        <v>2.5851893101092774E-2</v>
      </c>
      <c r="J7" s="88" t="s">
        <v>398</v>
      </c>
      <c r="K7" s="46">
        <v>3254</v>
      </c>
      <c r="L7" s="46">
        <f>$C$12*I7</f>
        <v>0.17633723103953008</v>
      </c>
      <c r="N7" s="34">
        <v>784</v>
      </c>
      <c r="O7" s="102">
        <f t="shared" si="0"/>
        <v>1.7918972929216044</v>
      </c>
      <c r="P7" s="139" t="b">
        <f t="shared" si="2"/>
        <v>1</v>
      </c>
      <c r="Q7" s="46" t="s">
        <v>236</v>
      </c>
      <c r="S7" s="34" t="s">
        <v>17</v>
      </c>
      <c r="T7" s="34" t="s">
        <v>19</v>
      </c>
      <c r="U7" s="34" t="s">
        <v>399</v>
      </c>
      <c r="V7" s="34" t="s">
        <v>400</v>
      </c>
      <c r="W7" s="2">
        <v>40827</v>
      </c>
      <c r="X7" s="34" t="s">
        <v>401</v>
      </c>
      <c r="Y7" s="18">
        <f t="shared" si="1"/>
        <v>103.12814499677008</v>
      </c>
      <c r="Z7" s="34" t="s">
        <v>1</v>
      </c>
      <c r="AA7" s="34" t="s">
        <v>402</v>
      </c>
      <c r="AB7" s="34" t="s">
        <v>204</v>
      </c>
      <c r="AC7" s="34" t="s">
        <v>205</v>
      </c>
      <c r="AD7" s="34" t="s">
        <v>206</v>
      </c>
      <c r="AE7" s="34" t="s">
        <v>207</v>
      </c>
      <c r="AF7" s="34" t="s">
        <v>208</v>
      </c>
      <c r="AG7" s="43" t="s">
        <v>403</v>
      </c>
      <c r="AH7" s="34">
        <v>5</v>
      </c>
      <c r="AI7" s="34">
        <v>4</v>
      </c>
      <c r="AJ7" s="34">
        <v>2</v>
      </c>
      <c r="AK7" s="34" t="s">
        <v>210</v>
      </c>
      <c r="AL7" s="34">
        <v>0</v>
      </c>
      <c r="AM7" s="34">
        <v>2.5</v>
      </c>
      <c r="AN7" s="34" t="s">
        <v>18</v>
      </c>
      <c r="AO7" s="27">
        <v>5</v>
      </c>
      <c r="AP7" s="34" t="s">
        <v>208</v>
      </c>
      <c r="AQ7" s="34">
        <v>784</v>
      </c>
      <c r="AR7" s="28">
        <v>1.7918972929215999</v>
      </c>
      <c r="AS7" s="45" t="b">
        <v>0</v>
      </c>
      <c r="AT7" s="34">
        <v>-99</v>
      </c>
      <c r="AU7" s="34" t="s">
        <v>347</v>
      </c>
      <c r="AV7" s="34" t="s">
        <v>236</v>
      </c>
      <c r="AW7" s="34" t="s">
        <v>252</v>
      </c>
      <c r="AX7" s="34"/>
      <c r="AY7" s="34">
        <v>88301</v>
      </c>
      <c r="AZ7" s="34">
        <v>0</v>
      </c>
      <c r="BA7" s="34">
        <v>0</v>
      </c>
      <c r="BB7" s="34" t="s">
        <v>251</v>
      </c>
      <c r="BC7" s="34" t="s">
        <v>253</v>
      </c>
      <c r="BD7" s="34">
        <v>18.0383</v>
      </c>
      <c r="BE7" s="34">
        <v>0</v>
      </c>
      <c r="BF7" s="34" t="s">
        <v>404</v>
      </c>
      <c r="BG7" s="34">
        <v>0</v>
      </c>
      <c r="BH7" s="34">
        <v>47</v>
      </c>
      <c r="BI7" s="34"/>
      <c r="BJ7" s="34"/>
      <c r="BK7" s="34"/>
      <c r="BL7" s="34" t="s">
        <v>216</v>
      </c>
      <c r="BM7" s="34" t="s">
        <v>217</v>
      </c>
      <c r="BN7" s="34" t="s">
        <v>405</v>
      </c>
      <c r="BO7" s="34"/>
      <c r="BP7" s="34"/>
      <c r="BQ7" s="34" t="s">
        <v>1</v>
      </c>
      <c r="BR7" s="34">
        <v>1.25</v>
      </c>
      <c r="BS7" s="34">
        <v>0</v>
      </c>
      <c r="BT7" s="34"/>
      <c r="BU7" s="34"/>
      <c r="BV7" s="34"/>
    </row>
    <row r="8" spans="1:74" ht="30">
      <c r="A8" s="100" t="s">
        <v>397</v>
      </c>
      <c r="B8" s="101">
        <v>797</v>
      </c>
      <c r="C8" s="101">
        <v>6.9194374194458614</v>
      </c>
      <c r="D8" s="34" t="str">
        <f>VLOOKUP(B8,AQ:BB,12,FALSE)</f>
        <v>Elemental Carbon</v>
      </c>
      <c r="G8" s="65">
        <v>3253</v>
      </c>
      <c r="H8" s="65" t="s">
        <v>66</v>
      </c>
      <c r="I8" s="65">
        <f t="shared" ref="I8:I11" si="3">I3</f>
        <v>0.12300787110266412</v>
      </c>
      <c r="J8" s="88" t="s">
        <v>398</v>
      </c>
      <c r="K8" s="46">
        <v>3253</v>
      </c>
      <c r="L8" s="46">
        <f>$C$12*I8</f>
        <v>0.83904367473167119</v>
      </c>
      <c r="N8" s="34">
        <v>797</v>
      </c>
      <c r="O8" s="102">
        <f t="shared" si="0"/>
        <v>6.9194374194458614</v>
      </c>
      <c r="P8" s="139" t="b">
        <f t="shared" si="2"/>
        <v>1</v>
      </c>
      <c r="Q8" s="46" t="s">
        <v>409</v>
      </c>
      <c r="S8" s="34" t="s">
        <v>17</v>
      </c>
      <c r="T8" s="34" t="s">
        <v>19</v>
      </c>
      <c r="U8" s="34" t="s">
        <v>399</v>
      </c>
      <c r="V8" s="34" t="s">
        <v>400</v>
      </c>
      <c r="W8" s="2">
        <v>40827</v>
      </c>
      <c r="X8" s="34" t="s">
        <v>401</v>
      </c>
      <c r="Y8" s="18">
        <f t="shared" si="1"/>
        <v>103.12814499677008</v>
      </c>
      <c r="Z8" s="34" t="s">
        <v>1</v>
      </c>
      <c r="AA8" s="34" t="s">
        <v>402</v>
      </c>
      <c r="AB8" s="34" t="s">
        <v>204</v>
      </c>
      <c r="AC8" s="34" t="s">
        <v>205</v>
      </c>
      <c r="AD8" s="34" t="s">
        <v>206</v>
      </c>
      <c r="AE8" s="34" t="s">
        <v>207</v>
      </c>
      <c r="AF8" s="34" t="s">
        <v>208</v>
      </c>
      <c r="AG8" s="43" t="s">
        <v>403</v>
      </c>
      <c r="AH8" s="34">
        <v>5</v>
      </c>
      <c r="AI8" s="34">
        <v>4</v>
      </c>
      <c r="AJ8" s="34">
        <v>2</v>
      </c>
      <c r="AK8" s="34" t="s">
        <v>210</v>
      </c>
      <c r="AL8" s="34">
        <v>0</v>
      </c>
      <c r="AM8" s="34">
        <v>2.5</v>
      </c>
      <c r="AN8" s="34" t="s">
        <v>18</v>
      </c>
      <c r="AO8" s="27">
        <v>5</v>
      </c>
      <c r="AP8" s="34" t="s">
        <v>208</v>
      </c>
      <c r="AQ8" s="34">
        <v>797</v>
      </c>
      <c r="AR8" s="28">
        <v>6.9194374194458597</v>
      </c>
      <c r="AS8" s="45" t="b">
        <v>0</v>
      </c>
      <c r="AT8" s="34">
        <v>-99</v>
      </c>
      <c r="AU8" s="34" t="s">
        <v>347</v>
      </c>
      <c r="AV8" s="34" t="s">
        <v>409</v>
      </c>
      <c r="AW8" s="34" t="s">
        <v>259</v>
      </c>
      <c r="AX8" s="34"/>
      <c r="AY8" s="34">
        <v>12116</v>
      </c>
      <c r="AZ8" s="34">
        <v>0</v>
      </c>
      <c r="BA8" s="34">
        <v>0</v>
      </c>
      <c r="BB8" s="34" t="s">
        <v>257</v>
      </c>
      <c r="BC8" s="34" t="s">
        <v>260</v>
      </c>
      <c r="BD8" s="34">
        <v>12.010999999999999</v>
      </c>
      <c r="BE8" s="34">
        <v>0</v>
      </c>
      <c r="BF8" s="34" t="s">
        <v>404</v>
      </c>
      <c r="BG8" s="34">
        <v>0</v>
      </c>
      <c r="BH8" s="34">
        <v>47</v>
      </c>
      <c r="BI8" s="34"/>
      <c r="BJ8" s="34"/>
      <c r="BK8" s="34"/>
      <c r="BL8" s="34" t="s">
        <v>216</v>
      </c>
      <c r="BM8" s="34" t="s">
        <v>217</v>
      </c>
      <c r="BN8" s="34" t="s">
        <v>405</v>
      </c>
      <c r="BO8" s="34"/>
      <c r="BP8" s="34"/>
      <c r="BQ8" s="34" t="s">
        <v>1</v>
      </c>
      <c r="BR8" s="34">
        <v>1.25</v>
      </c>
      <c r="BS8" s="34">
        <v>0</v>
      </c>
      <c r="BT8" s="34"/>
      <c r="BU8" s="34"/>
      <c r="BV8" s="34"/>
    </row>
    <row r="9" spans="1:74" ht="30">
      <c r="A9" s="100" t="s">
        <v>397</v>
      </c>
      <c r="B9" s="101">
        <v>2302</v>
      </c>
      <c r="C9" s="101">
        <v>0.97682849259037519</v>
      </c>
      <c r="D9" s="34" t="str">
        <f>VLOOKUP(B9,AQ:BB,12,FALSE)</f>
        <v>Potassium ion</v>
      </c>
      <c r="G9" s="65">
        <v>3252</v>
      </c>
      <c r="H9" s="65" t="s">
        <v>65</v>
      </c>
      <c r="I9" s="65">
        <f t="shared" si="3"/>
        <v>0.25985690071257289</v>
      </c>
      <c r="J9" s="88" t="s">
        <v>398</v>
      </c>
      <c r="K9" s="46">
        <v>3252</v>
      </c>
      <c r="L9" s="46">
        <f>$C$12*I9</f>
        <v>1.7724986777170395</v>
      </c>
      <c r="N9" s="34">
        <v>2302</v>
      </c>
      <c r="O9" s="102">
        <f t="shared" si="0"/>
        <v>0.97682849259037519</v>
      </c>
      <c r="P9" s="139" t="b">
        <f t="shared" si="2"/>
        <v>1</v>
      </c>
      <c r="Q9" s="46" t="s">
        <v>236</v>
      </c>
      <c r="S9" s="34" t="s">
        <v>17</v>
      </c>
      <c r="T9" s="34" t="s">
        <v>19</v>
      </c>
      <c r="U9" s="34" t="s">
        <v>399</v>
      </c>
      <c r="V9" s="34" t="s">
        <v>400</v>
      </c>
      <c r="W9" s="2">
        <v>40827</v>
      </c>
      <c r="X9" s="34" t="s">
        <v>401</v>
      </c>
      <c r="Y9" s="18">
        <f t="shared" si="1"/>
        <v>103.12814499677008</v>
      </c>
      <c r="Z9" s="34" t="s">
        <v>1</v>
      </c>
      <c r="AA9" s="34" t="s">
        <v>402</v>
      </c>
      <c r="AB9" s="34" t="s">
        <v>204</v>
      </c>
      <c r="AC9" s="34" t="s">
        <v>205</v>
      </c>
      <c r="AD9" s="34" t="s">
        <v>206</v>
      </c>
      <c r="AE9" s="34" t="s">
        <v>207</v>
      </c>
      <c r="AF9" s="34" t="s">
        <v>208</v>
      </c>
      <c r="AG9" s="43" t="s">
        <v>403</v>
      </c>
      <c r="AH9" s="34">
        <v>5</v>
      </c>
      <c r="AI9" s="34">
        <v>4</v>
      </c>
      <c r="AJ9" s="34">
        <v>2</v>
      </c>
      <c r="AK9" s="34" t="s">
        <v>210</v>
      </c>
      <c r="AL9" s="34">
        <v>0</v>
      </c>
      <c r="AM9" s="34">
        <v>2.5</v>
      </c>
      <c r="AN9" s="34" t="s">
        <v>18</v>
      </c>
      <c r="AO9" s="27">
        <v>5</v>
      </c>
      <c r="AP9" s="34" t="s">
        <v>208</v>
      </c>
      <c r="AQ9" s="34">
        <v>2302</v>
      </c>
      <c r="AR9" s="28">
        <v>0.97682849259037496</v>
      </c>
      <c r="AS9" s="45" t="b">
        <v>0</v>
      </c>
      <c r="AT9" s="34">
        <v>-99</v>
      </c>
      <c r="AU9" s="34" t="s">
        <v>347</v>
      </c>
      <c r="AV9" s="34" t="s">
        <v>236</v>
      </c>
      <c r="AW9" s="34" t="s">
        <v>410</v>
      </c>
      <c r="AX9" s="34"/>
      <c r="AY9" s="34"/>
      <c r="AZ9" s="34">
        <v>0</v>
      </c>
      <c r="BA9" s="34">
        <v>0</v>
      </c>
      <c r="BB9" s="34" t="s">
        <v>411</v>
      </c>
      <c r="BC9" s="34" t="s">
        <v>412</v>
      </c>
      <c r="BD9" s="34">
        <v>39.090000000000003</v>
      </c>
      <c r="BE9" s="34">
        <v>0</v>
      </c>
      <c r="BF9" s="34" t="s">
        <v>404</v>
      </c>
      <c r="BG9" s="34">
        <v>0</v>
      </c>
      <c r="BH9" s="34">
        <v>47</v>
      </c>
      <c r="BI9" s="34"/>
      <c r="BJ9" s="34"/>
      <c r="BK9" s="34"/>
      <c r="BL9" s="34" t="s">
        <v>216</v>
      </c>
      <c r="BM9" s="34" t="s">
        <v>217</v>
      </c>
      <c r="BN9" s="34" t="s">
        <v>405</v>
      </c>
      <c r="BO9" s="34"/>
      <c r="BP9" s="34"/>
      <c r="BQ9" s="34" t="s">
        <v>1</v>
      </c>
      <c r="BR9" s="34">
        <v>1.25</v>
      </c>
      <c r="BS9" s="34">
        <v>0</v>
      </c>
      <c r="BT9" s="34"/>
      <c r="BU9" s="34"/>
      <c r="BV9" s="34"/>
    </row>
    <row r="10" spans="1:74" s="34" customFormat="1" ht="30">
      <c r="A10" s="100"/>
      <c r="B10" s="101"/>
      <c r="C10" s="101"/>
      <c r="G10" s="65">
        <v>3251</v>
      </c>
      <c r="H10" s="65" t="s">
        <v>64</v>
      </c>
      <c r="I10" s="65">
        <f t="shared" si="3"/>
        <v>0.38365093821766005</v>
      </c>
      <c r="J10" s="88" t="s">
        <v>398</v>
      </c>
      <c r="K10" s="46">
        <v>3251</v>
      </c>
      <c r="L10" s="46">
        <f>$C$12*I10</f>
        <v>2.6169048381280953</v>
      </c>
      <c r="N10" s="34">
        <v>2671</v>
      </c>
      <c r="O10" s="102">
        <f>C13</f>
        <v>48.925638412483728</v>
      </c>
      <c r="P10" s="139" t="b">
        <f t="shared" si="2"/>
        <v>1</v>
      </c>
      <c r="Q10" s="61" t="s">
        <v>413</v>
      </c>
      <c r="S10" s="34" t="s">
        <v>17</v>
      </c>
      <c r="T10" s="34" t="s">
        <v>19</v>
      </c>
      <c r="U10" s="34" t="s">
        <v>399</v>
      </c>
      <c r="V10" s="34" t="s">
        <v>400</v>
      </c>
      <c r="W10" s="2">
        <v>40827</v>
      </c>
      <c r="X10" s="34" t="s">
        <v>401</v>
      </c>
      <c r="Y10" s="18">
        <f t="shared" si="1"/>
        <v>103.12814499677008</v>
      </c>
      <c r="Z10" s="34" t="s">
        <v>1</v>
      </c>
      <c r="AA10" s="34" t="s">
        <v>402</v>
      </c>
      <c r="AB10" s="34" t="s">
        <v>204</v>
      </c>
      <c r="AC10" s="34" t="s">
        <v>205</v>
      </c>
      <c r="AD10" s="34" t="s">
        <v>206</v>
      </c>
      <c r="AE10" s="34" t="s">
        <v>207</v>
      </c>
      <c r="AF10" s="34" t="s">
        <v>208</v>
      </c>
      <c r="AG10" s="43" t="s">
        <v>403</v>
      </c>
      <c r="AH10" s="34">
        <v>5</v>
      </c>
      <c r="AI10" s="34">
        <v>4</v>
      </c>
      <c r="AJ10" s="34">
        <v>2</v>
      </c>
      <c r="AK10" s="34" t="s">
        <v>210</v>
      </c>
      <c r="AL10" s="34">
        <v>0</v>
      </c>
      <c r="AM10" s="34">
        <v>2.5</v>
      </c>
      <c r="AN10" s="34" t="s">
        <v>18</v>
      </c>
      <c r="AO10" s="27">
        <v>5</v>
      </c>
      <c r="AP10" s="34" t="s">
        <v>208</v>
      </c>
      <c r="AQ10" s="34">
        <v>2671</v>
      </c>
      <c r="AR10" s="28">
        <f>100 - SUM(AR3:AR9)-SUM(AR11:AR20) +AR6</f>
        <v>48.92563841248375</v>
      </c>
      <c r="AS10" s="44" t="b">
        <v>1</v>
      </c>
      <c r="AT10" s="34">
        <v>-99</v>
      </c>
      <c r="AU10" s="34" t="s">
        <v>347</v>
      </c>
      <c r="AV10" s="34" t="s">
        <v>229</v>
      </c>
      <c r="AZ10" s="34">
        <v>0</v>
      </c>
      <c r="BA10" s="34">
        <v>0</v>
      </c>
      <c r="BB10" s="34" t="s">
        <v>266</v>
      </c>
      <c r="BC10" s="34" t="s">
        <v>325</v>
      </c>
      <c r="BE10" s="34">
        <v>0</v>
      </c>
      <c r="BF10" s="34" t="s">
        <v>404</v>
      </c>
      <c r="BG10" s="34">
        <v>0</v>
      </c>
      <c r="BH10" s="34">
        <v>47</v>
      </c>
      <c r="BL10" s="34" t="s">
        <v>216</v>
      </c>
      <c r="BM10" s="34" t="s">
        <v>217</v>
      </c>
      <c r="BN10" s="34" t="s">
        <v>405</v>
      </c>
      <c r="BQ10" s="34" t="s">
        <v>1</v>
      </c>
      <c r="BR10" s="34">
        <v>1.25</v>
      </c>
      <c r="BS10" s="34">
        <v>0</v>
      </c>
    </row>
    <row r="11" spans="1:74" s="34" customFormat="1" ht="30">
      <c r="A11" s="86"/>
      <c r="B11" s="87"/>
      <c r="C11" s="87"/>
      <c r="G11" s="65">
        <v>3250</v>
      </c>
      <c r="H11" s="65" t="s">
        <v>62</v>
      </c>
      <c r="I11" s="65">
        <f t="shared" si="3"/>
        <v>0.20763239686601007</v>
      </c>
      <c r="J11" s="88" t="s">
        <v>398</v>
      </c>
      <c r="K11" s="46">
        <v>3250</v>
      </c>
      <c r="L11" s="46">
        <f>$C$12*I11</f>
        <v>1.4162723710127578</v>
      </c>
      <c r="N11" s="34">
        <v>3249</v>
      </c>
      <c r="O11" s="109">
        <f t="shared" ref="O11:O20" si="4">VLOOKUP(N11,K:L,2,FALSE)</f>
        <v>0.70534892415812034</v>
      </c>
      <c r="P11" s="139" t="b">
        <f t="shared" si="2"/>
        <v>1</v>
      </c>
      <c r="Q11" s="46" t="s">
        <v>414</v>
      </c>
      <c r="S11" s="34" t="s">
        <v>17</v>
      </c>
      <c r="T11" s="34" t="s">
        <v>19</v>
      </c>
      <c r="U11" s="34" t="s">
        <v>399</v>
      </c>
      <c r="V11" s="34" t="s">
        <v>400</v>
      </c>
      <c r="W11" s="2">
        <v>40827</v>
      </c>
      <c r="X11" s="34" t="s">
        <v>401</v>
      </c>
      <c r="Y11" s="18">
        <f t="shared" si="1"/>
        <v>103.12814499677008</v>
      </c>
      <c r="Z11" s="34" t="s">
        <v>1</v>
      </c>
      <c r="AA11" s="34" t="s">
        <v>402</v>
      </c>
      <c r="AB11" s="34" t="s">
        <v>204</v>
      </c>
      <c r="AC11" s="34" t="s">
        <v>205</v>
      </c>
      <c r="AD11" s="34" t="s">
        <v>206</v>
      </c>
      <c r="AE11" s="34" t="s">
        <v>207</v>
      </c>
      <c r="AF11" s="34" t="s">
        <v>208</v>
      </c>
      <c r="AG11" s="43" t="s">
        <v>403</v>
      </c>
      <c r="AH11" s="34">
        <v>5</v>
      </c>
      <c r="AI11" s="34">
        <v>4</v>
      </c>
      <c r="AJ11" s="34">
        <v>2</v>
      </c>
      <c r="AK11" s="34" t="s">
        <v>210</v>
      </c>
      <c r="AL11" s="34">
        <v>0</v>
      </c>
      <c r="AM11" s="34">
        <v>2.5</v>
      </c>
      <c r="AN11" s="34" t="s">
        <v>18</v>
      </c>
      <c r="AO11" s="27">
        <v>5</v>
      </c>
      <c r="AP11" s="34" t="s">
        <v>208</v>
      </c>
      <c r="AQ11" s="34">
        <v>3249</v>
      </c>
      <c r="AR11" s="28">
        <v>0.70534892415812034</v>
      </c>
      <c r="AS11" s="45" t="b">
        <v>1</v>
      </c>
      <c r="AT11" s="34">
        <v>-99</v>
      </c>
      <c r="AU11" s="34" t="s">
        <v>347</v>
      </c>
      <c r="AV11" s="46" t="s">
        <v>414</v>
      </c>
      <c r="AX11" s="34" t="s">
        <v>265</v>
      </c>
      <c r="AY11" s="34">
        <v>11102</v>
      </c>
      <c r="AZ11" s="34">
        <v>0</v>
      </c>
      <c r="BA11" s="34">
        <v>0</v>
      </c>
      <c r="BB11" s="34" t="s">
        <v>235</v>
      </c>
      <c r="BC11" s="34" t="s">
        <v>61</v>
      </c>
      <c r="BD11" s="34">
        <v>12.010999999999999</v>
      </c>
      <c r="BE11" s="34">
        <v>0</v>
      </c>
      <c r="BF11" s="34" t="s">
        <v>404</v>
      </c>
      <c r="BG11" s="34">
        <v>6.7000000000000004E-2</v>
      </c>
      <c r="BH11" s="34">
        <v>47</v>
      </c>
      <c r="BL11" s="34" t="s">
        <v>216</v>
      </c>
      <c r="BM11" s="34" t="s">
        <v>217</v>
      </c>
      <c r="BN11" s="34" t="s">
        <v>405</v>
      </c>
      <c r="BQ11" s="34" t="s">
        <v>1</v>
      </c>
      <c r="BR11" s="34">
        <v>1.25</v>
      </c>
      <c r="BS11" s="34">
        <v>0</v>
      </c>
    </row>
    <row r="12" spans="1:74">
      <c r="A12" s="86"/>
      <c r="B12" s="87"/>
      <c r="C12" s="87">
        <f>C4*0.25</f>
        <v>6.8210567926290944</v>
      </c>
      <c r="D12" s="34" t="s">
        <v>415</v>
      </c>
      <c r="N12" s="34">
        <v>3248</v>
      </c>
      <c r="O12" s="109">
        <f t="shared" si="4"/>
        <v>3.3561746989266847</v>
      </c>
      <c r="P12" s="139" t="b">
        <f t="shared" si="2"/>
        <v>1</v>
      </c>
      <c r="Q12" s="46" t="s">
        <v>416</v>
      </c>
      <c r="S12" s="34" t="s">
        <v>17</v>
      </c>
      <c r="T12" s="34" t="s">
        <v>19</v>
      </c>
      <c r="U12" s="34" t="s">
        <v>399</v>
      </c>
      <c r="V12" s="34" t="s">
        <v>400</v>
      </c>
      <c r="W12" s="2">
        <v>40827</v>
      </c>
      <c r="X12" s="34" t="s">
        <v>401</v>
      </c>
      <c r="Y12" s="18">
        <f t="shared" si="1"/>
        <v>103.12814499677008</v>
      </c>
      <c r="Z12" s="34" t="s">
        <v>1</v>
      </c>
      <c r="AA12" s="34" t="s">
        <v>402</v>
      </c>
      <c r="AB12" s="34" t="s">
        <v>204</v>
      </c>
      <c r="AC12" s="34" t="s">
        <v>205</v>
      </c>
      <c r="AD12" s="34" t="s">
        <v>206</v>
      </c>
      <c r="AE12" s="34" t="s">
        <v>207</v>
      </c>
      <c r="AF12" s="34" t="s">
        <v>208</v>
      </c>
      <c r="AG12" s="43" t="s">
        <v>403</v>
      </c>
      <c r="AH12" s="34">
        <v>5</v>
      </c>
      <c r="AI12" s="34">
        <v>4</v>
      </c>
      <c r="AJ12" s="34">
        <v>2</v>
      </c>
      <c r="AK12" s="34" t="s">
        <v>210</v>
      </c>
      <c r="AL12" s="34">
        <v>0</v>
      </c>
      <c r="AM12" s="34">
        <v>2.5</v>
      </c>
      <c r="AN12" s="34" t="s">
        <v>18</v>
      </c>
      <c r="AO12" s="27">
        <v>5</v>
      </c>
      <c r="AP12" s="34" t="s">
        <v>208</v>
      </c>
      <c r="AQ12" s="34">
        <v>3248</v>
      </c>
      <c r="AR12" s="28">
        <v>3.3561746989266847</v>
      </c>
      <c r="AS12" s="45" t="b">
        <v>1</v>
      </c>
      <c r="AT12" s="34">
        <v>-99</v>
      </c>
      <c r="AU12" s="34" t="s">
        <v>347</v>
      </c>
      <c r="AV12" s="46" t="s">
        <v>416</v>
      </c>
      <c r="AW12" s="34"/>
      <c r="AX12" s="34" t="s">
        <v>327</v>
      </c>
      <c r="AY12" s="34">
        <v>11102</v>
      </c>
      <c r="AZ12" s="34">
        <v>0</v>
      </c>
      <c r="BA12" s="34">
        <v>0</v>
      </c>
      <c r="BB12" s="34" t="s">
        <v>235</v>
      </c>
      <c r="BC12" s="34" t="s">
        <v>60</v>
      </c>
      <c r="BD12" s="34">
        <v>12.010999999999999</v>
      </c>
      <c r="BE12" s="34">
        <v>0</v>
      </c>
      <c r="BF12" s="34" t="s">
        <v>404</v>
      </c>
      <c r="BG12" s="34">
        <v>6.7000000000000004E-2</v>
      </c>
      <c r="BH12" s="34">
        <v>47</v>
      </c>
      <c r="BI12" s="34"/>
      <c r="BJ12" s="34"/>
      <c r="BK12" s="34"/>
      <c r="BL12" s="34" t="s">
        <v>216</v>
      </c>
      <c r="BM12" s="34" t="s">
        <v>217</v>
      </c>
      <c r="BN12" s="34" t="s">
        <v>405</v>
      </c>
      <c r="BO12" s="34"/>
      <c r="BP12" s="34"/>
      <c r="BQ12" s="34" t="s">
        <v>1</v>
      </c>
      <c r="BR12" s="34">
        <v>1.25</v>
      </c>
      <c r="BS12" s="34">
        <v>0</v>
      </c>
      <c r="BT12" s="34"/>
      <c r="BU12" s="34"/>
      <c r="BV12" s="34"/>
    </row>
    <row r="13" spans="1:74">
      <c r="A13" s="86"/>
      <c r="B13" s="87"/>
      <c r="C13" s="87">
        <f>100-(SUM(C2:C12)-C6)</f>
        <v>48.925638412483728</v>
      </c>
      <c r="D13" s="34" t="s">
        <v>325</v>
      </c>
      <c r="N13" s="34">
        <v>3247</v>
      </c>
      <c r="O13" s="109">
        <f t="shared" si="4"/>
        <v>7.089994710868158</v>
      </c>
      <c r="P13" s="139" t="b">
        <f t="shared" si="2"/>
        <v>1</v>
      </c>
      <c r="Q13" s="46" t="s">
        <v>417</v>
      </c>
      <c r="S13" s="34" t="s">
        <v>17</v>
      </c>
      <c r="T13" s="34" t="s">
        <v>19</v>
      </c>
      <c r="U13" s="34" t="s">
        <v>399</v>
      </c>
      <c r="V13" s="34" t="s">
        <v>400</v>
      </c>
      <c r="W13" s="2">
        <v>40827</v>
      </c>
      <c r="X13" s="34" t="s">
        <v>401</v>
      </c>
      <c r="Y13" s="18">
        <f t="shared" si="1"/>
        <v>103.12814499677008</v>
      </c>
      <c r="Z13" s="34" t="s">
        <v>1</v>
      </c>
      <c r="AA13" s="34" t="s">
        <v>402</v>
      </c>
      <c r="AB13" s="34" t="s">
        <v>204</v>
      </c>
      <c r="AC13" s="34" t="s">
        <v>205</v>
      </c>
      <c r="AD13" s="34" t="s">
        <v>206</v>
      </c>
      <c r="AE13" s="34" t="s">
        <v>207</v>
      </c>
      <c r="AF13" s="34" t="s">
        <v>208</v>
      </c>
      <c r="AG13" s="43" t="s">
        <v>403</v>
      </c>
      <c r="AH13" s="34">
        <v>5</v>
      </c>
      <c r="AI13" s="34">
        <v>4</v>
      </c>
      <c r="AJ13" s="34">
        <v>2</v>
      </c>
      <c r="AK13" s="34" t="s">
        <v>210</v>
      </c>
      <c r="AL13" s="34">
        <v>0</v>
      </c>
      <c r="AM13" s="34">
        <v>2.5</v>
      </c>
      <c r="AN13" s="34" t="s">
        <v>18</v>
      </c>
      <c r="AO13" s="27">
        <v>5</v>
      </c>
      <c r="AP13" s="34" t="s">
        <v>208</v>
      </c>
      <c r="AQ13" s="34">
        <v>3247</v>
      </c>
      <c r="AR13" s="28">
        <v>7.089994710868158</v>
      </c>
      <c r="AS13" s="45" t="b">
        <v>1</v>
      </c>
      <c r="AT13" s="34">
        <v>-99</v>
      </c>
      <c r="AU13" s="34" t="s">
        <v>347</v>
      </c>
      <c r="AV13" s="46" t="s">
        <v>417</v>
      </c>
      <c r="AW13" s="34"/>
      <c r="AX13" s="34" t="s">
        <v>329</v>
      </c>
      <c r="AY13" s="34">
        <v>11102</v>
      </c>
      <c r="AZ13" s="34">
        <v>0</v>
      </c>
      <c r="BA13" s="34">
        <v>0</v>
      </c>
      <c r="BB13" s="34" t="s">
        <v>235</v>
      </c>
      <c r="BC13" s="34" t="s">
        <v>59</v>
      </c>
      <c r="BD13" s="34">
        <v>12.010999999999999</v>
      </c>
      <c r="BE13" s="34">
        <v>0</v>
      </c>
      <c r="BF13" s="34" t="s">
        <v>404</v>
      </c>
      <c r="BG13" s="34">
        <v>6.7000000000000004E-2</v>
      </c>
      <c r="BH13" s="34">
        <v>47</v>
      </c>
      <c r="BI13" s="34"/>
      <c r="BJ13" s="34"/>
      <c r="BK13" s="34"/>
      <c r="BL13" s="34" t="s">
        <v>216</v>
      </c>
      <c r="BM13" s="34" t="s">
        <v>217</v>
      </c>
      <c r="BN13" s="34" t="s">
        <v>405</v>
      </c>
      <c r="BO13" s="34"/>
      <c r="BP13" s="34"/>
      <c r="BQ13" s="34" t="s">
        <v>1</v>
      </c>
      <c r="BR13" s="34">
        <v>1.25</v>
      </c>
      <c r="BS13" s="34">
        <v>0</v>
      </c>
      <c r="BT13" s="34"/>
      <c r="BU13" s="34"/>
      <c r="BV13" s="34"/>
    </row>
    <row r="14" spans="1:74">
      <c r="A14" s="86"/>
      <c r="B14" s="87"/>
      <c r="C14" s="87"/>
      <c r="E14" s="34" t="s">
        <v>418</v>
      </c>
      <c r="N14" s="34">
        <v>3246</v>
      </c>
      <c r="O14" s="109">
        <f t="shared" si="4"/>
        <v>10.467619352512381</v>
      </c>
      <c r="P14" s="139" t="b">
        <f t="shared" si="2"/>
        <v>1</v>
      </c>
      <c r="Q14" s="46" t="s">
        <v>419</v>
      </c>
      <c r="S14" s="34" t="s">
        <v>17</v>
      </c>
      <c r="T14" s="34" t="s">
        <v>19</v>
      </c>
      <c r="U14" s="34" t="s">
        <v>399</v>
      </c>
      <c r="V14" s="34" t="s">
        <v>400</v>
      </c>
      <c r="W14" s="2">
        <v>40827</v>
      </c>
      <c r="X14" s="34" t="s">
        <v>401</v>
      </c>
      <c r="Y14" s="18">
        <f t="shared" si="1"/>
        <v>103.12814499677008</v>
      </c>
      <c r="Z14" s="34" t="s">
        <v>1</v>
      </c>
      <c r="AA14" s="34" t="s">
        <v>402</v>
      </c>
      <c r="AB14" s="34" t="s">
        <v>204</v>
      </c>
      <c r="AC14" s="34" t="s">
        <v>205</v>
      </c>
      <c r="AD14" s="34" t="s">
        <v>206</v>
      </c>
      <c r="AE14" s="34" t="s">
        <v>207</v>
      </c>
      <c r="AF14" s="34" t="s">
        <v>208</v>
      </c>
      <c r="AG14" s="43" t="s">
        <v>403</v>
      </c>
      <c r="AH14" s="34">
        <v>5</v>
      </c>
      <c r="AI14" s="34">
        <v>4</v>
      </c>
      <c r="AJ14" s="34">
        <v>2</v>
      </c>
      <c r="AK14" s="34" t="s">
        <v>210</v>
      </c>
      <c r="AL14" s="34">
        <v>0</v>
      </c>
      <c r="AM14" s="34">
        <v>2.5</v>
      </c>
      <c r="AN14" s="34" t="s">
        <v>18</v>
      </c>
      <c r="AO14" s="27">
        <v>5</v>
      </c>
      <c r="AP14" s="34" t="s">
        <v>208</v>
      </c>
      <c r="AQ14" s="34">
        <v>3246</v>
      </c>
      <c r="AR14" s="28">
        <v>10.467619352512381</v>
      </c>
      <c r="AS14" s="45" t="b">
        <v>1</v>
      </c>
      <c r="AT14" s="34">
        <v>-99</v>
      </c>
      <c r="AU14" s="34" t="s">
        <v>347</v>
      </c>
      <c r="AV14" s="46" t="s">
        <v>419</v>
      </c>
      <c r="AW14" s="34"/>
      <c r="AX14" s="34" t="s">
        <v>331</v>
      </c>
      <c r="AY14" s="34">
        <v>11102</v>
      </c>
      <c r="AZ14" s="34">
        <v>0</v>
      </c>
      <c r="BA14" s="34">
        <v>0</v>
      </c>
      <c r="BB14" s="34" t="s">
        <v>235</v>
      </c>
      <c r="BC14" s="34" t="s">
        <v>58</v>
      </c>
      <c r="BD14" s="34">
        <v>12.010999999999999</v>
      </c>
      <c r="BE14" s="34">
        <v>0</v>
      </c>
      <c r="BF14" s="34" t="s">
        <v>404</v>
      </c>
      <c r="BG14" s="34">
        <v>6.7000000000000004E-2</v>
      </c>
      <c r="BH14" s="34">
        <v>47</v>
      </c>
      <c r="BI14" s="34"/>
      <c r="BJ14" s="34"/>
      <c r="BK14" s="34"/>
      <c r="BL14" s="34" t="s">
        <v>216</v>
      </c>
      <c r="BM14" s="34" t="s">
        <v>217</v>
      </c>
      <c r="BN14" s="34" t="s">
        <v>405</v>
      </c>
      <c r="BO14" s="34"/>
      <c r="BP14" s="34"/>
      <c r="BQ14" s="34" t="s">
        <v>1</v>
      </c>
      <c r="BR14" s="34">
        <v>1.25</v>
      </c>
      <c r="BS14" s="34">
        <v>0</v>
      </c>
      <c r="BT14" s="34"/>
      <c r="BU14" s="34"/>
      <c r="BV14" s="34"/>
    </row>
    <row r="15" spans="1:74">
      <c r="A15" s="90"/>
      <c r="B15" s="91"/>
      <c r="D15" s="89"/>
      <c r="E15" s="89"/>
      <c r="F15" s="89"/>
      <c r="N15" s="34">
        <v>3245</v>
      </c>
      <c r="O15" s="109">
        <f t="shared" si="4"/>
        <v>5.6650894840510313</v>
      </c>
      <c r="P15" s="139" t="b">
        <f t="shared" si="2"/>
        <v>1</v>
      </c>
      <c r="Q15" s="46" t="s">
        <v>420</v>
      </c>
      <c r="S15" s="34" t="s">
        <v>17</v>
      </c>
      <c r="T15" s="34" t="s">
        <v>19</v>
      </c>
      <c r="U15" s="34" t="s">
        <v>399</v>
      </c>
      <c r="V15" s="34" t="s">
        <v>400</v>
      </c>
      <c r="W15" s="2">
        <v>40827</v>
      </c>
      <c r="X15" s="34" t="s">
        <v>401</v>
      </c>
      <c r="Y15" s="18">
        <f t="shared" si="1"/>
        <v>103.12814499677008</v>
      </c>
      <c r="Z15" s="34" t="s">
        <v>1</v>
      </c>
      <c r="AA15" s="34" t="s">
        <v>402</v>
      </c>
      <c r="AB15" s="34" t="s">
        <v>204</v>
      </c>
      <c r="AC15" s="34" t="s">
        <v>205</v>
      </c>
      <c r="AD15" s="34" t="s">
        <v>206</v>
      </c>
      <c r="AE15" s="34" t="s">
        <v>207</v>
      </c>
      <c r="AF15" s="34" t="s">
        <v>208</v>
      </c>
      <c r="AG15" s="43" t="s">
        <v>403</v>
      </c>
      <c r="AH15" s="34">
        <v>5</v>
      </c>
      <c r="AI15" s="34">
        <v>4</v>
      </c>
      <c r="AJ15" s="34">
        <v>2</v>
      </c>
      <c r="AK15" s="34" t="s">
        <v>210</v>
      </c>
      <c r="AL15" s="34">
        <v>0</v>
      </c>
      <c r="AM15" s="34">
        <v>2.5</v>
      </c>
      <c r="AN15" s="34" t="s">
        <v>18</v>
      </c>
      <c r="AO15" s="27">
        <v>5</v>
      </c>
      <c r="AP15" s="34" t="s">
        <v>208</v>
      </c>
      <c r="AQ15" s="34">
        <v>3245</v>
      </c>
      <c r="AR15" s="28">
        <v>5.6650894840510313</v>
      </c>
      <c r="AS15" s="45" t="b">
        <v>1</v>
      </c>
      <c r="AT15" s="34">
        <v>-99</v>
      </c>
      <c r="AU15" s="34" t="s">
        <v>347</v>
      </c>
      <c r="AV15" s="46" t="s">
        <v>420</v>
      </c>
      <c r="AW15" s="34"/>
      <c r="AX15" s="34" t="s">
        <v>333</v>
      </c>
      <c r="AY15" s="34">
        <v>11102</v>
      </c>
      <c r="AZ15" s="34">
        <v>0</v>
      </c>
      <c r="BA15" s="34">
        <v>0</v>
      </c>
      <c r="BB15" s="34" t="s">
        <v>235</v>
      </c>
      <c r="BC15" s="34" t="s">
        <v>56</v>
      </c>
      <c r="BD15" s="34">
        <v>12.010999999999999</v>
      </c>
      <c r="BE15" s="34">
        <v>0</v>
      </c>
      <c r="BF15" s="34" t="s">
        <v>404</v>
      </c>
      <c r="BG15" s="34">
        <v>6.7000000000000004E-2</v>
      </c>
      <c r="BH15" s="34">
        <v>47</v>
      </c>
      <c r="BI15" s="34"/>
      <c r="BJ15" s="34"/>
      <c r="BK15" s="34"/>
      <c r="BL15" s="34" t="s">
        <v>216</v>
      </c>
      <c r="BM15" s="34" t="s">
        <v>217</v>
      </c>
      <c r="BN15" s="34" t="s">
        <v>405</v>
      </c>
      <c r="BO15" s="34"/>
      <c r="BP15" s="34"/>
      <c r="BQ15" s="34" t="s">
        <v>1</v>
      </c>
      <c r="BR15" s="34">
        <v>1.25</v>
      </c>
      <c r="BS15" s="34">
        <v>0</v>
      </c>
      <c r="BT15" s="34"/>
      <c r="BU15" s="34"/>
      <c r="BV15" s="34"/>
    </row>
    <row r="16" spans="1:74">
      <c r="A16" s="86"/>
      <c r="B16" s="87"/>
      <c r="C16" s="87"/>
      <c r="N16" s="34">
        <v>3254</v>
      </c>
      <c r="O16" s="109">
        <f t="shared" si="4"/>
        <v>0.17633723103953008</v>
      </c>
      <c r="P16" s="139" t="b">
        <f t="shared" si="2"/>
        <v>1</v>
      </c>
      <c r="Q16" s="46" t="s">
        <v>421</v>
      </c>
      <c r="S16" s="34" t="s">
        <v>17</v>
      </c>
      <c r="T16" s="34" t="s">
        <v>19</v>
      </c>
      <c r="U16" s="34" t="s">
        <v>399</v>
      </c>
      <c r="V16" s="34" t="s">
        <v>400</v>
      </c>
      <c r="W16" s="2">
        <v>40827</v>
      </c>
      <c r="X16" s="34" t="s">
        <v>401</v>
      </c>
      <c r="Y16" s="18">
        <f t="shared" si="1"/>
        <v>103.12814499677008</v>
      </c>
      <c r="Z16" s="34" t="s">
        <v>1</v>
      </c>
      <c r="AA16" s="34" t="s">
        <v>383</v>
      </c>
      <c r="AB16" s="34" t="s">
        <v>204</v>
      </c>
      <c r="AC16" s="34" t="s">
        <v>205</v>
      </c>
      <c r="AD16" s="34" t="s">
        <v>206</v>
      </c>
      <c r="AE16" s="34" t="s">
        <v>207</v>
      </c>
      <c r="AF16" s="34" t="s">
        <v>208</v>
      </c>
      <c r="AG16" s="43" t="s">
        <v>403</v>
      </c>
      <c r="AH16" s="34">
        <v>5</v>
      </c>
      <c r="AI16" s="34">
        <v>4</v>
      </c>
      <c r="AJ16" s="34">
        <v>2</v>
      </c>
      <c r="AK16" s="34" t="s">
        <v>210</v>
      </c>
      <c r="AL16" s="34">
        <v>0</v>
      </c>
      <c r="AM16" s="34">
        <v>2.5</v>
      </c>
      <c r="AN16" s="34" t="s">
        <v>18</v>
      </c>
      <c r="AO16" s="27">
        <v>5</v>
      </c>
      <c r="AP16" s="34" t="s">
        <v>208</v>
      </c>
      <c r="AQ16" s="34">
        <v>3254</v>
      </c>
      <c r="AR16" s="28">
        <v>0.17633723103953008</v>
      </c>
      <c r="AS16" s="45" t="b">
        <v>1</v>
      </c>
      <c r="AT16" s="34">
        <v>-99</v>
      </c>
      <c r="AU16" s="34" t="s">
        <v>347</v>
      </c>
      <c r="AV16" s="46" t="s">
        <v>421</v>
      </c>
      <c r="AW16" s="34"/>
      <c r="AX16" s="34"/>
      <c r="AY16" s="34"/>
      <c r="AZ16" s="34">
        <v>0</v>
      </c>
      <c r="BA16" s="34">
        <v>0</v>
      </c>
      <c r="BB16" s="34" t="s">
        <v>263</v>
      </c>
      <c r="BC16" s="34" t="s">
        <v>67</v>
      </c>
      <c r="BD16" s="34"/>
      <c r="BE16" s="34">
        <v>0</v>
      </c>
      <c r="BF16" s="34" t="s">
        <v>404</v>
      </c>
      <c r="BG16" s="34">
        <v>0.01</v>
      </c>
      <c r="BH16" s="34">
        <v>47</v>
      </c>
      <c r="BI16" s="34"/>
      <c r="BJ16" s="34"/>
      <c r="BK16" s="34"/>
      <c r="BL16" s="34" t="s">
        <v>216</v>
      </c>
      <c r="BM16" s="34" t="s">
        <v>217</v>
      </c>
      <c r="BN16" s="34" t="s">
        <v>405</v>
      </c>
      <c r="BO16" s="34"/>
      <c r="BP16" s="34"/>
      <c r="BQ16" s="34" t="s">
        <v>1</v>
      </c>
      <c r="BR16" s="34">
        <v>1.25</v>
      </c>
      <c r="BS16" s="34">
        <v>0</v>
      </c>
      <c r="BT16" s="34"/>
      <c r="BU16" s="34"/>
      <c r="BV16" s="34"/>
    </row>
    <row r="17" spans="1:71">
      <c r="A17" s="79"/>
      <c r="B17" s="80"/>
      <c r="C17" s="80"/>
      <c r="D17" s="34" t="s">
        <v>267</v>
      </c>
      <c r="N17" s="34">
        <v>3253</v>
      </c>
      <c r="O17" s="109">
        <f t="shared" si="4"/>
        <v>0.83904367473167119</v>
      </c>
      <c r="P17" s="139" t="b">
        <f t="shared" si="2"/>
        <v>1</v>
      </c>
      <c r="Q17" s="46" t="s">
        <v>422</v>
      </c>
      <c r="S17" s="34" t="s">
        <v>17</v>
      </c>
      <c r="T17" s="34" t="s">
        <v>19</v>
      </c>
      <c r="U17" s="34" t="s">
        <v>399</v>
      </c>
      <c r="V17" s="34" t="s">
        <v>400</v>
      </c>
      <c r="W17" s="2">
        <v>40833</v>
      </c>
      <c r="X17" s="34" t="s">
        <v>401</v>
      </c>
      <c r="Y17" s="18">
        <f t="shared" si="1"/>
        <v>103.12814499677008</v>
      </c>
      <c r="Z17" s="34" t="s">
        <v>1</v>
      </c>
      <c r="AA17" s="34" t="s">
        <v>383</v>
      </c>
      <c r="AB17" s="34" t="s">
        <v>204</v>
      </c>
      <c r="AC17" s="34" t="s">
        <v>205</v>
      </c>
      <c r="AD17" s="34" t="s">
        <v>206</v>
      </c>
      <c r="AE17" s="34" t="s">
        <v>207</v>
      </c>
      <c r="AF17" s="34" t="s">
        <v>208</v>
      </c>
      <c r="AG17" s="43" t="s">
        <v>403</v>
      </c>
      <c r="AH17" s="34">
        <v>5</v>
      </c>
      <c r="AI17" s="34">
        <v>4</v>
      </c>
      <c r="AJ17" s="34">
        <v>2</v>
      </c>
      <c r="AK17" s="34" t="s">
        <v>210</v>
      </c>
      <c r="AL17" s="34">
        <v>0</v>
      </c>
      <c r="AM17" s="34">
        <v>2.5</v>
      </c>
      <c r="AN17" s="34" t="s">
        <v>18</v>
      </c>
      <c r="AO17" s="27">
        <v>5</v>
      </c>
      <c r="AP17" s="34" t="s">
        <v>208</v>
      </c>
      <c r="AQ17" s="34">
        <v>3253</v>
      </c>
      <c r="AR17" s="28">
        <v>0.83904367473167119</v>
      </c>
      <c r="AS17" s="45" t="b">
        <v>1</v>
      </c>
      <c r="AT17" s="34">
        <v>-98</v>
      </c>
      <c r="AU17" s="34" t="s">
        <v>347</v>
      </c>
      <c r="AV17" s="46" t="s">
        <v>422</v>
      </c>
      <c r="AW17" s="34"/>
      <c r="AX17" s="34"/>
      <c r="AY17" s="34"/>
      <c r="AZ17" s="34">
        <v>0</v>
      </c>
      <c r="BA17" s="34">
        <v>0</v>
      </c>
      <c r="BB17" s="34" t="s">
        <v>263</v>
      </c>
      <c r="BC17" s="34" t="s">
        <v>66</v>
      </c>
      <c r="BD17" s="34"/>
      <c r="BE17" s="34">
        <v>0</v>
      </c>
      <c r="BF17" s="34" t="s">
        <v>404</v>
      </c>
      <c r="BG17" s="34">
        <v>0.01</v>
      </c>
      <c r="BH17" s="34">
        <v>47</v>
      </c>
      <c r="BI17" s="34"/>
      <c r="BJ17" s="34"/>
      <c r="BK17" s="34"/>
      <c r="BL17" s="34" t="s">
        <v>216</v>
      </c>
      <c r="BM17" s="34" t="s">
        <v>217</v>
      </c>
      <c r="BN17" s="34" t="s">
        <v>405</v>
      </c>
      <c r="BO17" s="34"/>
      <c r="BP17" s="34"/>
      <c r="BQ17" s="34" t="s">
        <v>1</v>
      </c>
      <c r="BR17" s="34">
        <v>1.25</v>
      </c>
      <c r="BS17" s="34">
        <v>0</v>
      </c>
    </row>
    <row r="18" spans="1:71">
      <c r="A18" s="79"/>
      <c r="B18" s="80"/>
      <c r="C18" s="80" t="s">
        <v>423</v>
      </c>
      <c r="D18" s="34">
        <f>C7*0.5*96/18</f>
        <v>4.7783927811242783</v>
      </c>
      <c r="N18" s="34">
        <v>3252</v>
      </c>
      <c r="O18" s="109">
        <f t="shared" si="4"/>
        <v>1.7724986777170395</v>
      </c>
      <c r="P18" s="139" t="b">
        <f t="shared" si="2"/>
        <v>1</v>
      </c>
      <c r="Q18" s="46" t="s">
        <v>424</v>
      </c>
      <c r="S18" s="34" t="s">
        <v>17</v>
      </c>
      <c r="T18" s="34" t="s">
        <v>19</v>
      </c>
      <c r="U18" s="34" t="s">
        <v>399</v>
      </c>
      <c r="V18" s="34" t="s">
        <v>400</v>
      </c>
      <c r="W18" s="2">
        <v>40834</v>
      </c>
      <c r="X18" s="34" t="s">
        <v>401</v>
      </c>
      <c r="Y18" s="18">
        <f t="shared" si="1"/>
        <v>103.12814499677008</v>
      </c>
      <c r="Z18" s="34" t="s">
        <v>1</v>
      </c>
      <c r="AA18" s="34" t="s">
        <v>383</v>
      </c>
      <c r="AB18" s="34" t="s">
        <v>204</v>
      </c>
      <c r="AC18" s="34" t="s">
        <v>205</v>
      </c>
      <c r="AD18" s="34" t="s">
        <v>206</v>
      </c>
      <c r="AE18" s="34" t="s">
        <v>207</v>
      </c>
      <c r="AF18" s="34" t="s">
        <v>208</v>
      </c>
      <c r="AG18" s="43" t="s">
        <v>403</v>
      </c>
      <c r="AH18" s="34">
        <v>5</v>
      </c>
      <c r="AI18" s="34">
        <v>4</v>
      </c>
      <c r="AJ18" s="34">
        <v>2</v>
      </c>
      <c r="AK18" s="34" t="s">
        <v>210</v>
      </c>
      <c r="AL18" s="34">
        <v>0</v>
      </c>
      <c r="AM18" s="34">
        <v>2.5</v>
      </c>
      <c r="AN18" s="34" t="s">
        <v>18</v>
      </c>
      <c r="AO18" s="27">
        <v>5</v>
      </c>
      <c r="AP18" s="34" t="s">
        <v>208</v>
      </c>
      <c r="AQ18" s="34">
        <v>3252</v>
      </c>
      <c r="AR18" s="28">
        <v>1.7724986777170395</v>
      </c>
      <c r="AS18" s="45" t="b">
        <v>1</v>
      </c>
      <c r="AT18" s="34">
        <v>-97</v>
      </c>
      <c r="AU18" s="34" t="s">
        <v>347</v>
      </c>
      <c r="AV18" s="46" t="s">
        <v>424</v>
      </c>
      <c r="AW18" s="34"/>
      <c r="AX18" s="34"/>
      <c r="AY18" s="34"/>
      <c r="AZ18" s="34">
        <v>0</v>
      </c>
      <c r="BA18" s="34">
        <v>0</v>
      </c>
      <c r="BB18" s="34" t="s">
        <v>263</v>
      </c>
      <c r="BC18" s="34" t="s">
        <v>65</v>
      </c>
      <c r="BD18" s="34"/>
      <c r="BE18" s="34">
        <v>0</v>
      </c>
      <c r="BF18" s="34" t="s">
        <v>404</v>
      </c>
      <c r="BG18" s="34">
        <v>0.01</v>
      </c>
      <c r="BH18" s="34">
        <v>47</v>
      </c>
      <c r="BI18" s="34"/>
      <c r="BJ18" s="34"/>
      <c r="BK18" s="34"/>
      <c r="BL18" s="34" t="s">
        <v>216</v>
      </c>
      <c r="BM18" s="34" t="s">
        <v>217</v>
      </c>
      <c r="BN18" s="34" t="s">
        <v>405</v>
      </c>
      <c r="BO18" s="34"/>
      <c r="BP18" s="34"/>
      <c r="BQ18" s="34" t="s">
        <v>1</v>
      </c>
      <c r="BR18" s="34">
        <v>1.25</v>
      </c>
      <c r="BS18" s="34">
        <v>0</v>
      </c>
    </row>
    <row r="19" spans="1:71">
      <c r="C19" s="34" t="s">
        <v>425</v>
      </c>
      <c r="D19" s="34">
        <f>C5-D18</f>
        <v>2.0890075304201758</v>
      </c>
      <c r="N19" s="34">
        <v>3251</v>
      </c>
      <c r="O19" s="109">
        <f t="shared" si="4"/>
        <v>2.6169048381280953</v>
      </c>
      <c r="P19" s="139" t="b">
        <f t="shared" si="2"/>
        <v>1</v>
      </c>
      <c r="Q19" s="46" t="s">
        <v>426</v>
      </c>
      <c r="S19" s="34" t="s">
        <v>17</v>
      </c>
      <c r="T19" s="34" t="s">
        <v>19</v>
      </c>
      <c r="U19" s="34" t="s">
        <v>399</v>
      </c>
      <c r="V19" s="34" t="s">
        <v>400</v>
      </c>
      <c r="W19" s="2">
        <v>40835</v>
      </c>
      <c r="X19" s="34" t="s">
        <v>401</v>
      </c>
      <c r="Y19" s="18">
        <f t="shared" si="1"/>
        <v>103.12814499677008</v>
      </c>
      <c r="Z19" s="34" t="s">
        <v>1</v>
      </c>
      <c r="AA19" s="34" t="s">
        <v>383</v>
      </c>
      <c r="AB19" s="34" t="s">
        <v>204</v>
      </c>
      <c r="AC19" s="34" t="s">
        <v>205</v>
      </c>
      <c r="AD19" s="34" t="s">
        <v>206</v>
      </c>
      <c r="AE19" s="34" t="s">
        <v>207</v>
      </c>
      <c r="AF19" s="34" t="s">
        <v>208</v>
      </c>
      <c r="AG19" s="43" t="s">
        <v>403</v>
      </c>
      <c r="AH19" s="34">
        <v>5</v>
      </c>
      <c r="AI19" s="34">
        <v>4</v>
      </c>
      <c r="AJ19" s="34">
        <v>2</v>
      </c>
      <c r="AK19" s="34" t="s">
        <v>210</v>
      </c>
      <c r="AL19" s="34">
        <v>0</v>
      </c>
      <c r="AM19" s="34">
        <v>2.5</v>
      </c>
      <c r="AN19" s="34" t="s">
        <v>18</v>
      </c>
      <c r="AO19" s="27">
        <v>5</v>
      </c>
      <c r="AP19" s="34" t="s">
        <v>208</v>
      </c>
      <c r="AQ19" s="34">
        <v>3251</v>
      </c>
      <c r="AR19" s="28">
        <v>2.6169048381280953</v>
      </c>
      <c r="AS19" s="45" t="b">
        <v>1</v>
      </c>
      <c r="AT19" s="34">
        <v>-96</v>
      </c>
      <c r="AU19" s="34" t="s">
        <v>347</v>
      </c>
      <c r="AV19" s="46" t="s">
        <v>426</v>
      </c>
      <c r="AW19" s="34"/>
      <c r="AX19" s="34"/>
      <c r="AY19" s="34"/>
      <c r="AZ19" s="34">
        <v>0</v>
      </c>
      <c r="BA19" s="34">
        <v>0</v>
      </c>
      <c r="BB19" s="34" t="s">
        <v>263</v>
      </c>
      <c r="BC19" s="34" t="s">
        <v>64</v>
      </c>
      <c r="BD19" s="34"/>
      <c r="BE19" s="34">
        <v>0</v>
      </c>
      <c r="BF19" s="34" t="s">
        <v>404</v>
      </c>
      <c r="BG19" s="34">
        <v>0.01</v>
      </c>
      <c r="BH19" s="34">
        <v>47</v>
      </c>
      <c r="BI19" s="34"/>
      <c r="BJ19" s="34"/>
      <c r="BK19" s="34"/>
      <c r="BL19" s="34" t="s">
        <v>216</v>
      </c>
      <c r="BM19" s="34" t="s">
        <v>217</v>
      </c>
      <c r="BN19" s="34" t="s">
        <v>405</v>
      </c>
      <c r="BO19" s="34"/>
      <c r="BP19" s="34"/>
      <c r="BQ19" s="34" t="s">
        <v>1</v>
      </c>
      <c r="BR19" s="34">
        <v>1.25</v>
      </c>
      <c r="BS19" s="34">
        <v>0</v>
      </c>
    </row>
    <row r="20" spans="1:71" ht="15.75" thickBot="1">
      <c r="N20" s="34">
        <v>3250</v>
      </c>
      <c r="O20" s="110">
        <f t="shared" si="4"/>
        <v>1.4162723710127578</v>
      </c>
      <c r="P20" s="139" t="b">
        <f t="shared" si="2"/>
        <v>1</v>
      </c>
      <c r="Q20" s="46" t="s">
        <v>427</v>
      </c>
      <c r="S20" s="34" t="s">
        <v>17</v>
      </c>
      <c r="T20" s="34" t="s">
        <v>19</v>
      </c>
      <c r="U20" s="34" t="s">
        <v>399</v>
      </c>
      <c r="V20" s="34" t="s">
        <v>400</v>
      </c>
      <c r="W20" s="2">
        <v>40836</v>
      </c>
      <c r="X20" s="34" t="s">
        <v>401</v>
      </c>
      <c r="Y20" s="18">
        <f t="shared" si="1"/>
        <v>103.12814499677008</v>
      </c>
      <c r="Z20" s="34" t="s">
        <v>1</v>
      </c>
      <c r="AA20" s="34" t="s">
        <v>383</v>
      </c>
      <c r="AB20" s="34" t="s">
        <v>204</v>
      </c>
      <c r="AC20" s="34" t="s">
        <v>205</v>
      </c>
      <c r="AD20" s="34" t="s">
        <v>206</v>
      </c>
      <c r="AE20" s="34" t="s">
        <v>207</v>
      </c>
      <c r="AF20" s="34" t="s">
        <v>208</v>
      </c>
      <c r="AG20" s="43" t="s">
        <v>403</v>
      </c>
      <c r="AH20" s="34">
        <v>5</v>
      </c>
      <c r="AI20" s="34">
        <v>4</v>
      </c>
      <c r="AJ20" s="34">
        <v>2</v>
      </c>
      <c r="AK20" s="34" t="s">
        <v>210</v>
      </c>
      <c r="AL20" s="34">
        <v>0</v>
      </c>
      <c r="AM20" s="34">
        <v>2.5</v>
      </c>
      <c r="AN20" s="34" t="s">
        <v>18</v>
      </c>
      <c r="AO20" s="27">
        <v>5</v>
      </c>
      <c r="AP20" s="34" t="s">
        <v>208</v>
      </c>
      <c r="AQ20" s="34">
        <v>3250</v>
      </c>
      <c r="AR20" s="28">
        <v>1.4162723710127578</v>
      </c>
      <c r="AS20" s="45" t="b">
        <v>1</v>
      </c>
      <c r="AT20" s="34">
        <v>-95</v>
      </c>
      <c r="AU20" s="34" t="s">
        <v>347</v>
      </c>
      <c r="AV20" s="46" t="s">
        <v>427</v>
      </c>
      <c r="AW20" s="34"/>
      <c r="AX20" s="34"/>
      <c r="AY20" s="34"/>
      <c r="AZ20" s="34">
        <v>0</v>
      </c>
      <c r="BA20" s="34">
        <v>0</v>
      </c>
      <c r="BB20" s="34" t="s">
        <v>263</v>
      </c>
      <c r="BC20" s="34" t="s">
        <v>62</v>
      </c>
      <c r="BD20" s="34"/>
      <c r="BE20" s="34">
        <v>0</v>
      </c>
      <c r="BF20" s="34" t="s">
        <v>404</v>
      </c>
      <c r="BG20" s="34">
        <v>0.01</v>
      </c>
      <c r="BH20" s="34">
        <v>47</v>
      </c>
      <c r="BI20" s="34"/>
      <c r="BJ20" s="34"/>
      <c r="BK20" s="34"/>
      <c r="BL20" s="34" t="s">
        <v>216</v>
      </c>
      <c r="BM20" s="34" t="s">
        <v>217</v>
      </c>
      <c r="BN20" s="34" t="s">
        <v>405</v>
      </c>
      <c r="BO20" s="34"/>
      <c r="BP20" s="34"/>
      <c r="BQ20" s="34" t="s">
        <v>1</v>
      </c>
      <c r="BR20" s="34">
        <v>1.25</v>
      </c>
      <c r="BS20" s="34">
        <v>0</v>
      </c>
    </row>
    <row r="21" spans="1:71">
      <c r="C21" s="34" t="s">
        <v>428</v>
      </c>
      <c r="D21" s="34">
        <f>0.692*C2</f>
        <v>1.8139656556361062E-2</v>
      </c>
      <c r="O21" s="3"/>
      <c r="P21" s="3"/>
      <c r="T21" s="34"/>
      <c r="U21" s="34"/>
      <c r="V21" s="34"/>
      <c r="W21" s="2"/>
      <c r="X21" s="34"/>
      <c r="Y21" s="34"/>
      <c r="Z21" s="34"/>
      <c r="AA21" s="34"/>
      <c r="AB21" s="34"/>
      <c r="AC21" s="34"/>
      <c r="AD21" s="34"/>
      <c r="AE21" s="34"/>
      <c r="AF21" s="34"/>
      <c r="AG21" s="34"/>
      <c r="AH21" s="34"/>
      <c r="AI21" s="34"/>
      <c r="AJ21" s="34"/>
      <c r="AK21" s="34"/>
      <c r="AL21" s="34"/>
      <c r="AM21" s="34"/>
      <c r="AN21" s="34"/>
      <c r="AO21" s="34"/>
      <c r="AP21" s="34"/>
      <c r="AQ21" s="34"/>
      <c r="AR21" s="3"/>
      <c r="AS21" s="3"/>
      <c r="AT21" s="34"/>
      <c r="AU21" s="34"/>
      <c r="AV21" s="34"/>
      <c r="AW21" s="34"/>
      <c r="AX21" s="34"/>
      <c r="AY21" s="34"/>
      <c r="AZ21" s="34"/>
      <c r="BA21" s="34"/>
      <c r="BB21" s="34"/>
      <c r="BC21" s="34"/>
      <c r="BD21" s="34"/>
      <c r="BE21" s="34"/>
      <c r="BF21" s="34"/>
      <c r="BG21" s="34"/>
      <c r="BH21" s="34"/>
      <c r="BI21" s="34"/>
      <c r="BJ21" s="34"/>
      <c r="BK21" s="34"/>
      <c r="BL21" s="34"/>
      <c r="BM21" s="34"/>
      <c r="BN21" s="34"/>
      <c r="BO21" s="34"/>
      <c r="BP21" s="34"/>
      <c r="BQ21" s="34"/>
      <c r="BR21" s="34"/>
      <c r="BS21" s="34"/>
    </row>
    <row r="22" spans="1:71">
      <c r="C22" s="49" t="s">
        <v>429</v>
      </c>
      <c r="D22" s="34">
        <v>0</v>
      </c>
      <c r="O22" s="18"/>
      <c r="P22" s="18"/>
      <c r="T22" s="34"/>
      <c r="U22" s="34"/>
      <c r="V22" s="34"/>
      <c r="W22" s="2"/>
      <c r="X22" s="34"/>
      <c r="Y22" s="34"/>
      <c r="Z22" s="34"/>
      <c r="AA22" s="34"/>
      <c r="AB22" s="34"/>
      <c r="AC22" s="34"/>
      <c r="AD22" s="34"/>
      <c r="AE22" s="34"/>
      <c r="AF22" s="34"/>
      <c r="AG22" s="34"/>
      <c r="AH22" s="34"/>
      <c r="AI22" s="34"/>
      <c r="AJ22" s="34"/>
      <c r="AK22" s="34"/>
      <c r="AL22" s="34"/>
      <c r="AM22" s="34"/>
      <c r="AN22" s="34"/>
      <c r="AO22" s="34"/>
      <c r="AP22" s="34"/>
      <c r="AQ22" s="34"/>
      <c r="AR22" s="18">
        <f>SUM(AR3:AR5,AR7:AR20)</f>
        <v>99.999999999999986</v>
      </c>
      <c r="AS22" s="18"/>
      <c r="AT22" s="3"/>
      <c r="AU22" s="3"/>
      <c r="AV22" s="34"/>
      <c r="AW22" s="34"/>
      <c r="AX22" s="34"/>
      <c r="AY22" s="34"/>
      <c r="AZ22" s="34"/>
      <c r="BA22" s="34"/>
      <c r="BB22" s="34"/>
      <c r="BC22" s="34"/>
      <c r="BD22" s="34"/>
      <c r="BE22" s="34"/>
      <c r="BF22" s="34"/>
      <c r="BG22" s="34"/>
      <c r="BH22" s="34"/>
      <c r="BI22" s="34"/>
      <c r="BJ22" s="34"/>
      <c r="BK22" s="34"/>
      <c r="BL22" s="34"/>
      <c r="BM22" s="34"/>
      <c r="BN22" s="34"/>
      <c r="BO22" s="34"/>
      <c r="BP22" s="34"/>
      <c r="BQ22" s="34"/>
      <c r="BR22" s="34"/>
      <c r="BS22" s="34"/>
    </row>
    <row r="23" spans="1:71">
      <c r="O23" s="28"/>
      <c r="P23" s="28"/>
      <c r="Q23" s="72"/>
      <c r="T23" s="34"/>
      <c r="U23" s="34"/>
      <c r="V23" s="34"/>
      <c r="W23" s="2"/>
      <c r="X23" s="34"/>
      <c r="Y23" s="34"/>
      <c r="Z23" s="34"/>
      <c r="AA23" s="34"/>
      <c r="AB23" s="34"/>
      <c r="AC23" s="34"/>
      <c r="AD23" s="34"/>
      <c r="AE23" s="34"/>
      <c r="AF23" s="34"/>
      <c r="AG23" s="34"/>
      <c r="AH23" s="34"/>
      <c r="AI23" s="34"/>
      <c r="AJ23" s="34"/>
      <c r="AK23" s="34"/>
      <c r="AL23" s="34"/>
      <c r="AM23" s="34"/>
      <c r="AN23" s="34"/>
      <c r="AO23" s="34"/>
      <c r="AP23" s="34"/>
      <c r="AQ23" s="34"/>
      <c r="AR23" s="28"/>
      <c r="AS23" s="28"/>
      <c r="AT23" s="3"/>
      <c r="AU23" s="3"/>
      <c r="AV23" s="4"/>
      <c r="AW23" s="34"/>
      <c r="AX23" s="34"/>
      <c r="AY23" s="34"/>
      <c r="AZ23" s="34"/>
      <c r="BA23" s="34"/>
      <c r="BB23" s="34"/>
      <c r="BC23" s="34"/>
      <c r="BD23" s="34"/>
      <c r="BE23" s="34"/>
      <c r="BF23" s="34"/>
      <c r="BG23" s="34"/>
      <c r="BH23" s="34"/>
      <c r="BI23" s="34"/>
      <c r="BJ23" s="34"/>
      <c r="BK23" s="34"/>
      <c r="BL23" s="34"/>
      <c r="BM23" s="34"/>
      <c r="BN23" s="34"/>
      <c r="BO23" s="34"/>
      <c r="BP23" s="34"/>
      <c r="BQ23" s="34"/>
      <c r="BR23" s="34"/>
      <c r="BS23" s="34"/>
    </row>
    <row r="24" spans="1:71">
      <c r="O24" s="28"/>
      <c r="P24" s="28"/>
      <c r="Q24" s="72"/>
      <c r="T24" s="34"/>
      <c r="U24" s="34"/>
      <c r="V24" s="34"/>
      <c r="W24" s="2"/>
      <c r="X24" s="34"/>
      <c r="Y24" s="34"/>
      <c r="Z24" s="34"/>
      <c r="AA24" s="34"/>
      <c r="AB24" s="34"/>
      <c r="AC24" s="34"/>
      <c r="AD24" s="34"/>
      <c r="AE24" s="34"/>
      <c r="AF24" s="34"/>
      <c r="AG24" s="34"/>
      <c r="AH24" s="34"/>
      <c r="AI24" s="34"/>
      <c r="AJ24" s="34"/>
      <c r="AK24" s="34"/>
      <c r="AL24" s="34"/>
      <c r="AM24" s="34"/>
      <c r="AN24" s="34"/>
      <c r="AO24" s="34"/>
      <c r="AP24" s="34"/>
      <c r="AQ24" s="34"/>
      <c r="AR24" s="28"/>
      <c r="AS24" s="28"/>
      <c r="AT24" s="3"/>
      <c r="AU24" s="3"/>
      <c r="AV24" s="4"/>
      <c r="AW24" s="34"/>
      <c r="AX24" s="34"/>
      <c r="AY24" s="34"/>
      <c r="AZ24" s="34"/>
      <c r="BA24" s="34"/>
      <c r="BB24" s="34"/>
      <c r="BC24" s="34"/>
      <c r="BD24" s="34"/>
      <c r="BE24" s="34"/>
      <c r="BF24" s="34"/>
      <c r="BG24" s="34"/>
      <c r="BH24" s="34"/>
      <c r="BI24" s="34"/>
      <c r="BJ24" s="34"/>
      <c r="BK24" s="34"/>
      <c r="BL24" s="34"/>
      <c r="BM24" s="34"/>
      <c r="BN24" s="34"/>
      <c r="BO24" s="34"/>
      <c r="BP24" s="34"/>
      <c r="BQ24" s="34"/>
      <c r="BR24" s="34"/>
      <c r="BS24" s="34"/>
    </row>
    <row r="25" spans="1:71">
      <c r="O25" s="28"/>
      <c r="P25" s="28"/>
      <c r="Q25" s="72"/>
      <c r="T25" s="34"/>
      <c r="U25" s="34"/>
      <c r="V25" s="34"/>
      <c r="W25" s="2"/>
      <c r="X25" s="34"/>
      <c r="Y25" s="34"/>
      <c r="Z25" s="34"/>
      <c r="AA25" s="34"/>
      <c r="AB25" s="34"/>
      <c r="AC25" s="34"/>
      <c r="AD25" s="34"/>
      <c r="AE25" s="34"/>
      <c r="AF25" s="34"/>
      <c r="AG25" s="34"/>
      <c r="AH25" s="34"/>
      <c r="AI25" s="34"/>
      <c r="AJ25" s="34"/>
      <c r="AK25" s="34"/>
      <c r="AL25" s="34"/>
      <c r="AM25" s="34"/>
      <c r="AN25" s="34"/>
      <c r="AO25" s="34"/>
      <c r="AP25" s="34"/>
      <c r="AQ25" s="34"/>
      <c r="AR25" s="28"/>
      <c r="AS25" s="28"/>
      <c r="AT25" s="3"/>
      <c r="AU25" s="3"/>
      <c r="AV25" s="4"/>
      <c r="AW25" s="34"/>
      <c r="AX25" s="34"/>
      <c r="AY25" s="34"/>
      <c r="AZ25" s="34"/>
      <c r="BA25" s="34"/>
      <c r="BB25" s="34"/>
      <c r="BC25" s="34"/>
      <c r="BD25" s="34"/>
      <c r="BE25" s="34"/>
      <c r="BF25" s="34"/>
      <c r="BG25" s="34"/>
      <c r="BH25" s="34"/>
      <c r="BI25" s="34"/>
      <c r="BJ25" s="34"/>
      <c r="BK25" s="34"/>
      <c r="BL25" s="34"/>
      <c r="BM25" s="34"/>
      <c r="BN25" s="34"/>
      <c r="BO25" s="34"/>
      <c r="BP25" s="34"/>
      <c r="BQ25" s="34"/>
      <c r="BR25" s="34"/>
      <c r="BS25" s="34"/>
    </row>
    <row r="26" spans="1:71">
      <c r="O26" s="28"/>
      <c r="P26" s="28"/>
      <c r="Q26" s="72"/>
      <c r="T26" s="34"/>
      <c r="U26" s="34"/>
      <c r="V26" s="34"/>
      <c r="W26" s="34"/>
      <c r="X26" s="34"/>
      <c r="Y26" s="34"/>
      <c r="Z26" s="34"/>
      <c r="AA26" s="34"/>
      <c r="AB26" s="34"/>
      <c r="AC26" s="34"/>
      <c r="AD26" s="34"/>
      <c r="AE26" s="34"/>
      <c r="AF26" s="34"/>
      <c r="AG26" s="34"/>
      <c r="AH26" s="34"/>
      <c r="AI26" s="34"/>
      <c r="AJ26" s="34"/>
      <c r="AK26" s="34"/>
      <c r="AL26" s="34"/>
      <c r="AM26" s="34"/>
      <c r="AN26" s="34"/>
      <c r="AO26" s="34"/>
      <c r="AP26" s="34"/>
      <c r="AQ26" s="34"/>
      <c r="AR26" s="28"/>
      <c r="AS26" s="28"/>
      <c r="AT26" s="3"/>
      <c r="AU26" s="3"/>
      <c r="AV26" s="4"/>
      <c r="AW26" s="34"/>
      <c r="AX26" s="34"/>
      <c r="AY26" s="34"/>
      <c r="AZ26" s="34"/>
      <c r="BA26" s="34"/>
      <c r="BB26" s="34"/>
      <c r="BC26" s="34"/>
      <c r="BD26" s="34"/>
      <c r="BE26" s="34"/>
      <c r="BF26" s="34"/>
      <c r="BG26" s="34"/>
      <c r="BH26" s="34"/>
      <c r="BI26" s="34"/>
      <c r="BJ26" s="34"/>
      <c r="BK26" s="34"/>
      <c r="BL26" s="34"/>
      <c r="BM26" s="34"/>
      <c r="BN26" s="34"/>
      <c r="BO26" s="34"/>
      <c r="BP26" s="34"/>
      <c r="BQ26" s="34"/>
      <c r="BR26" s="34"/>
      <c r="BS26" s="34"/>
    </row>
    <row r="27" spans="1:71">
      <c r="O27" s="28"/>
      <c r="P27" s="28"/>
      <c r="Q27" s="72"/>
      <c r="T27" s="34"/>
      <c r="U27" s="34"/>
      <c r="V27" s="34"/>
      <c r="W27" s="34"/>
      <c r="X27" s="34"/>
      <c r="Y27" s="34"/>
      <c r="Z27" s="34"/>
      <c r="AA27" s="34"/>
      <c r="AB27" s="34"/>
      <c r="AC27" s="34"/>
      <c r="AD27" s="34"/>
      <c r="AE27" s="34"/>
      <c r="AF27" s="34"/>
      <c r="AG27" s="34"/>
      <c r="AH27" s="34"/>
      <c r="AI27" s="34"/>
      <c r="AJ27" s="34"/>
      <c r="AK27" s="34"/>
      <c r="AL27" s="34"/>
      <c r="AM27" s="34"/>
      <c r="AN27" s="34"/>
      <c r="AO27" s="34"/>
      <c r="AP27" s="34"/>
      <c r="AQ27" s="34"/>
      <c r="AR27" s="28"/>
      <c r="AS27" s="28"/>
      <c r="AT27" s="3"/>
      <c r="AU27" s="34"/>
      <c r="AV27" s="4"/>
      <c r="AW27" s="34"/>
      <c r="AX27" s="34"/>
      <c r="AY27" s="34"/>
      <c r="AZ27" s="34"/>
      <c r="BA27" s="34"/>
      <c r="BB27" s="34"/>
      <c r="BC27" s="34"/>
      <c r="BD27" s="34"/>
      <c r="BE27" s="34"/>
      <c r="BF27" s="34"/>
      <c r="BG27" s="34"/>
      <c r="BH27" s="34"/>
      <c r="BI27" s="34"/>
      <c r="BJ27" s="34"/>
      <c r="BK27" s="34"/>
      <c r="BL27" s="34"/>
      <c r="BM27" s="34"/>
      <c r="BN27" s="34"/>
      <c r="BO27" s="34"/>
      <c r="BP27" s="34"/>
      <c r="BQ27" s="34"/>
      <c r="BR27" s="34"/>
      <c r="BS27" s="34"/>
    </row>
    <row r="28" spans="1:71">
      <c r="O28" s="3"/>
      <c r="P28" s="3"/>
      <c r="T28" s="34"/>
      <c r="U28" s="34"/>
      <c r="V28" s="34"/>
      <c r="W28" s="34"/>
      <c r="X28" s="34"/>
      <c r="Y28" s="34"/>
      <c r="Z28" s="34"/>
      <c r="AA28" s="34"/>
      <c r="AB28" s="34"/>
      <c r="AC28" s="34"/>
      <c r="AD28" s="34"/>
      <c r="AE28" s="34"/>
      <c r="AF28" s="34"/>
      <c r="AG28" s="34"/>
      <c r="AH28" s="34"/>
      <c r="AI28" s="34"/>
      <c r="AJ28" s="34"/>
      <c r="AK28" s="34"/>
      <c r="AL28" s="34"/>
      <c r="AM28" s="34"/>
      <c r="AN28" s="34"/>
      <c r="AO28" s="34"/>
      <c r="AP28" s="34"/>
      <c r="AQ28" s="34"/>
      <c r="AR28" s="3"/>
      <c r="AS28" s="3"/>
      <c r="AT28" s="34"/>
      <c r="AU28" s="34"/>
      <c r="AV28" s="34"/>
      <c r="AW28" s="34"/>
      <c r="AX28" s="34"/>
      <c r="AY28" s="34"/>
      <c r="AZ28" s="34"/>
      <c r="BA28" s="34"/>
      <c r="BB28" s="34"/>
      <c r="BC28" s="34"/>
      <c r="BD28" s="34"/>
      <c r="BE28" s="34"/>
      <c r="BF28" s="34"/>
      <c r="BG28" s="34"/>
      <c r="BH28" s="34"/>
      <c r="BI28" s="34"/>
      <c r="BJ28" s="34"/>
      <c r="BK28" s="34"/>
      <c r="BL28" s="34"/>
      <c r="BM28" s="34"/>
      <c r="BN28" s="34"/>
      <c r="BO28" s="34"/>
      <c r="BP28" s="34"/>
      <c r="BQ28" s="34"/>
      <c r="BR28" s="34"/>
      <c r="BS28" s="34"/>
    </row>
    <row r="29" spans="1:71">
      <c r="O29" s="3"/>
      <c r="P29" s="3"/>
      <c r="T29" s="34"/>
      <c r="U29" s="34"/>
      <c r="V29" s="34"/>
      <c r="W29" s="34"/>
      <c r="X29" s="34"/>
      <c r="Y29" s="34"/>
      <c r="Z29" s="34"/>
      <c r="AA29" s="34"/>
      <c r="AB29" s="34"/>
      <c r="AC29" s="34"/>
      <c r="AD29" s="34"/>
      <c r="AE29" s="34"/>
      <c r="AF29" s="34"/>
      <c r="AG29" s="34"/>
      <c r="AH29" s="34"/>
      <c r="AI29" s="34"/>
      <c r="AJ29" s="34"/>
      <c r="AK29" s="34"/>
      <c r="AL29" s="34"/>
      <c r="AM29" s="34"/>
      <c r="AN29" s="34"/>
      <c r="AO29" s="34"/>
      <c r="AP29" s="34"/>
      <c r="AQ29" s="34"/>
      <c r="AR29" s="3"/>
      <c r="AS29" s="3"/>
      <c r="AT29" s="34"/>
      <c r="AU29" s="34"/>
      <c r="AV29" s="34"/>
      <c r="AW29" s="34"/>
      <c r="AX29" s="34"/>
      <c r="AY29" s="34"/>
      <c r="AZ29" s="34"/>
      <c r="BA29" s="34"/>
      <c r="BB29" s="34"/>
      <c r="BC29" s="34"/>
      <c r="BD29" s="34"/>
      <c r="BE29" s="34"/>
      <c r="BF29" s="34"/>
      <c r="BG29" s="34"/>
      <c r="BH29" s="34"/>
      <c r="BI29" s="34"/>
      <c r="BJ29" s="34"/>
      <c r="BK29" s="34"/>
      <c r="BL29" s="34"/>
      <c r="BM29" s="34"/>
      <c r="BN29" s="34"/>
      <c r="BO29" s="34"/>
      <c r="BP29" s="34"/>
      <c r="BQ29" s="34"/>
      <c r="BR29" s="34"/>
      <c r="BS29" s="34"/>
    </row>
    <row r="30" spans="1:71">
      <c r="O30" s="3"/>
      <c r="P30" s="3"/>
      <c r="T30" s="34"/>
      <c r="U30" s="34"/>
      <c r="V30" s="34"/>
      <c r="W30" s="34"/>
      <c r="X30" s="34"/>
      <c r="Y30" s="34"/>
      <c r="Z30" s="34"/>
      <c r="AA30" s="34"/>
      <c r="AB30" s="34"/>
      <c r="AC30" s="34"/>
      <c r="AD30" s="34"/>
      <c r="AE30" s="34"/>
      <c r="AF30" s="34"/>
      <c r="AG30" s="34"/>
      <c r="AH30" s="34"/>
      <c r="AI30" s="34"/>
      <c r="AJ30" s="34"/>
      <c r="AK30" s="34"/>
      <c r="AL30" s="34"/>
      <c r="AM30" s="34"/>
      <c r="AN30" s="34"/>
      <c r="AO30" s="34"/>
      <c r="AP30" s="34"/>
      <c r="AQ30" s="34"/>
      <c r="AR30" s="3"/>
      <c r="AS30" s="3"/>
      <c r="AT30" s="34"/>
      <c r="AU30" s="34"/>
      <c r="AV30" s="34"/>
      <c r="AW30" s="34"/>
      <c r="AX30" s="34"/>
      <c r="AY30" s="34"/>
      <c r="AZ30" s="34"/>
      <c r="BA30" s="34"/>
      <c r="BB30" s="34"/>
      <c r="BC30" s="34"/>
      <c r="BD30" s="34"/>
      <c r="BE30" s="34"/>
      <c r="BF30" s="34"/>
      <c r="BG30" s="34"/>
      <c r="BH30" s="34"/>
      <c r="BI30" s="34"/>
      <c r="BJ30" s="34"/>
      <c r="BK30" s="34"/>
      <c r="BL30" s="34"/>
      <c r="BM30" s="34"/>
      <c r="BN30" s="34"/>
      <c r="BO30" s="34"/>
      <c r="BP30" s="34"/>
      <c r="BQ30" s="34"/>
      <c r="BR30" s="34"/>
      <c r="BS30" s="34"/>
    </row>
    <row r="31" spans="1:71">
      <c r="O31" s="3"/>
      <c r="P31" s="3"/>
      <c r="T31" s="34"/>
      <c r="U31" s="34"/>
      <c r="V31" s="34"/>
      <c r="W31" s="34"/>
      <c r="X31" s="34"/>
      <c r="Y31" s="34"/>
      <c r="Z31" s="34"/>
      <c r="AA31" s="34"/>
      <c r="AB31" s="34"/>
      <c r="AC31" s="34"/>
      <c r="AD31" s="34"/>
      <c r="AE31" s="34"/>
      <c r="AF31" s="34"/>
      <c r="AG31" s="34"/>
      <c r="AH31" s="34"/>
      <c r="AI31" s="34"/>
      <c r="AJ31" s="34"/>
      <c r="AK31" s="34"/>
      <c r="AL31" s="34"/>
      <c r="AM31" s="34"/>
      <c r="AN31" s="34"/>
      <c r="AO31" s="34"/>
      <c r="AP31" s="34"/>
      <c r="AQ31" s="34"/>
      <c r="AR31" s="3"/>
      <c r="AS31" s="3"/>
      <c r="AT31" s="34"/>
      <c r="AU31" s="34"/>
      <c r="AV31" s="34"/>
      <c r="AW31" s="34"/>
      <c r="AX31" s="34"/>
      <c r="AY31" s="34"/>
      <c r="AZ31" s="34"/>
      <c r="BA31" s="34"/>
      <c r="BB31" s="34"/>
      <c r="BC31" s="34"/>
      <c r="BD31" s="34"/>
      <c r="BE31" s="34"/>
      <c r="BF31" s="34"/>
      <c r="BG31" s="34"/>
      <c r="BH31" s="34"/>
      <c r="BI31" s="34"/>
      <c r="BJ31" s="34"/>
      <c r="BK31" s="34"/>
      <c r="BL31" s="34"/>
      <c r="BM31" s="34"/>
      <c r="BN31" s="34"/>
      <c r="BO31" s="34"/>
      <c r="BP31" s="34"/>
      <c r="BQ31" s="34"/>
      <c r="BR31" s="34"/>
      <c r="BS31" s="34"/>
    </row>
  </sheetData>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Z16"/>
  <sheetViews>
    <sheetView zoomScaleNormal="100" workbookViewId="0" xr3:uid="{65FA3815-DCC1-5481-872F-D2879ED395ED}">
      <pane xSplit="5" ySplit="1" topLeftCell="AK2" activePane="bottomRight" state="frozen"/>
      <selection pane="bottomRight" activeCell="AP8" sqref="AP8"/>
      <selection pane="bottomLeft" activeCell="A2" sqref="A2"/>
      <selection pane="topRight" activeCell="E1" sqref="E1"/>
    </sheetView>
  </sheetViews>
  <sheetFormatPr defaultColWidth="9.140625" defaultRowHeight="15"/>
  <cols>
    <col min="1" max="1" width="9.140625" style="34"/>
    <col min="2" max="3" width="18.140625" style="34" customWidth="1"/>
    <col min="4" max="4" width="34.7109375" style="34" customWidth="1"/>
    <col min="5" max="6" width="9.140625" style="34"/>
    <col min="7" max="7" width="56.7109375" style="34" customWidth="1"/>
    <col min="8" max="8" width="9.140625" style="34"/>
    <col min="9" max="9" width="48.5703125" style="34" customWidth="1"/>
    <col min="10" max="10" width="16.42578125" style="34" customWidth="1"/>
    <col min="11" max="17" width="9.140625" style="34"/>
    <col min="18" max="18" width="9.5703125" style="34" bestFit="1" customWidth="1"/>
    <col min="19" max="19" width="9.140625" style="32"/>
    <col min="20" max="21" width="9.140625" style="34"/>
    <col min="22" max="22" width="13.140625" style="34" customWidth="1"/>
    <col min="23" max="23" width="15.7109375" style="34" customWidth="1"/>
    <col min="24" max="24" width="15.42578125" style="34" customWidth="1"/>
    <col min="25" max="25" width="16.28515625" style="34" customWidth="1"/>
    <col min="26" max="26" width="13.7109375" style="34" customWidth="1"/>
    <col min="27" max="29" width="9.140625" style="34"/>
    <col min="30" max="30" width="8.85546875" style="34" customWidth="1"/>
    <col min="31" max="40" width="9.140625" style="34"/>
    <col min="41" max="41" width="9.42578125" style="34" customWidth="1"/>
    <col min="42" max="16384" width="9.140625" style="34"/>
  </cols>
  <sheetData>
    <row r="1" spans="1:52">
      <c r="A1" s="34" t="s">
        <v>288</v>
      </c>
      <c r="B1" s="34" t="s">
        <v>430</v>
      </c>
      <c r="C1" s="34" t="s">
        <v>431</v>
      </c>
      <c r="D1" s="34" t="s">
        <v>432</v>
      </c>
      <c r="E1" s="34" t="s">
        <v>433</v>
      </c>
      <c r="F1" s="34" t="s">
        <v>288</v>
      </c>
      <c r="G1" s="34" t="s">
        <v>289</v>
      </c>
      <c r="H1" s="34" t="s">
        <v>290</v>
      </c>
      <c r="I1" s="34" t="s">
        <v>291</v>
      </c>
      <c r="J1" s="34" t="s">
        <v>292</v>
      </c>
      <c r="K1" s="34" t="s">
        <v>293</v>
      </c>
      <c r="L1" s="34" t="s">
        <v>162</v>
      </c>
      <c r="M1" s="34" t="s">
        <v>163</v>
      </c>
      <c r="N1" s="34" t="s">
        <v>164</v>
      </c>
      <c r="O1" s="34" t="s">
        <v>165</v>
      </c>
      <c r="P1" s="34" t="s">
        <v>166</v>
      </c>
      <c r="Q1" s="34" t="s">
        <v>167</v>
      </c>
      <c r="R1" s="34" t="s">
        <v>168</v>
      </c>
      <c r="S1" s="34" t="s">
        <v>169</v>
      </c>
      <c r="T1" s="34" t="s">
        <v>170</v>
      </c>
      <c r="U1" s="34" t="s">
        <v>171</v>
      </c>
      <c r="V1" s="34" t="s">
        <v>172</v>
      </c>
      <c r="W1" s="34" t="s">
        <v>173</v>
      </c>
      <c r="X1" s="34" t="s">
        <v>174</v>
      </c>
      <c r="Y1" s="34" t="s">
        <v>175</v>
      </c>
      <c r="Z1" s="34" t="s">
        <v>176</v>
      </c>
      <c r="AA1" s="34" t="s">
        <v>177</v>
      </c>
      <c r="AB1" s="34" t="s">
        <v>178</v>
      </c>
      <c r="AC1" s="32" t="s">
        <v>185</v>
      </c>
      <c r="AD1" s="32" t="s">
        <v>434</v>
      </c>
      <c r="AE1" s="32" t="s">
        <v>187</v>
      </c>
      <c r="AF1" s="32" t="s">
        <v>188</v>
      </c>
      <c r="AG1" s="32" t="s">
        <v>189</v>
      </c>
      <c r="AH1" s="32" t="s">
        <v>190</v>
      </c>
      <c r="AI1" s="32" t="s">
        <v>191</v>
      </c>
      <c r="AJ1" s="32" t="s">
        <v>192</v>
      </c>
      <c r="AK1" s="34" t="s">
        <v>193</v>
      </c>
      <c r="AL1" s="34" t="s">
        <v>194</v>
      </c>
      <c r="AM1" s="34" t="s">
        <v>195</v>
      </c>
      <c r="AN1" s="34" t="s">
        <v>196</v>
      </c>
      <c r="AO1" s="49" t="s">
        <v>197</v>
      </c>
      <c r="AP1" s="49" t="s">
        <v>198</v>
      </c>
      <c r="AQ1" s="50"/>
      <c r="AR1" s="49"/>
      <c r="AS1" s="20"/>
    </row>
    <row r="2" spans="1:52">
      <c r="A2" s="34" t="str">
        <f t="shared" ref="A2:A7" si="0">F2</f>
        <v>8992VBS</v>
      </c>
      <c r="B2" s="34" t="s">
        <v>435</v>
      </c>
      <c r="C2" s="34" t="str">
        <f t="shared" ref="C2:E7" si="1">AI2</f>
        <v>Combustion</v>
      </c>
      <c r="D2" s="34" t="str">
        <f t="shared" si="1"/>
        <v>Mobile; Onroad; Light Duty</v>
      </c>
      <c r="E2" s="34" t="str">
        <f t="shared" si="1"/>
        <v>Gasoline</v>
      </c>
      <c r="F2" s="33" t="s">
        <v>4</v>
      </c>
      <c r="G2" s="33" t="s">
        <v>6</v>
      </c>
      <c r="H2" s="34" t="s">
        <v>200</v>
      </c>
      <c r="I2" s="34" t="s">
        <v>201</v>
      </c>
      <c r="J2" s="2"/>
      <c r="K2" s="34" t="s">
        <v>436</v>
      </c>
      <c r="L2" s="4">
        <v>119.07205852331917</v>
      </c>
      <c r="M2" s="34" t="s">
        <v>1</v>
      </c>
      <c r="N2" s="34" t="s">
        <v>203</v>
      </c>
      <c r="O2" s="34" t="s">
        <v>204</v>
      </c>
      <c r="P2" s="34" t="s">
        <v>205</v>
      </c>
      <c r="Q2" s="34" t="s">
        <v>206</v>
      </c>
      <c r="R2" s="34" t="s">
        <v>207</v>
      </c>
      <c r="S2" s="34" t="s">
        <v>208</v>
      </c>
      <c r="T2" s="42" t="s">
        <v>209</v>
      </c>
      <c r="U2" s="34">
        <v>5</v>
      </c>
      <c r="V2" s="34">
        <v>5</v>
      </c>
      <c r="W2" s="34">
        <v>4</v>
      </c>
      <c r="X2" s="34" t="s">
        <v>210</v>
      </c>
      <c r="Y2" s="34">
        <v>0</v>
      </c>
      <c r="Z2" s="34">
        <v>2.5</v>
      </c>
      <c r="AA2" s="34" t="s">
        <v>5</v>
      </c>
      <c r="AB2" s="27">
        <v>5</v>
      </c>
      <c r="AC2" s="32" t="s">
        <v>215</v>
      </c>
      <c r="AD2" s="32">
        <v>0</v>
      </c>
      <c r="AE2" s="32">
        <v>47</v>
      </c>
      <c r="AF2" s="32"/>
      <c r="AG2" s="32"/>
      <c r="AH2" s="32"/>
      <c r="AI2" s="32" t="s">
        <v>216</v>
      </c>
      <c r="AJ2" s="32" t="s">
        <v>437</v>
      </c>
      <c r="AK2" s="34" t="s">
        <v>218</v>
      </c>
      <c r="AN2" s="34" t="s">
        <v>1</v>
      </c>
      <c r="AO2" s="49">
        <v>1.2</v>
      </c>
      <c r="AP2" s="49">
        <f>'8992VBS-data'!BN3</f>
        <v>19.072058523319171</v>
      </c>
      <c r="AQ2" s="51"/>
      <c r="AR2" s="49"/>
      <c r="AS2" s="20"/>
    </row>
    <row r="3" spans="1:52">
      <c r="A3" s="34" t="str">
        <f t="shared" si="0"/>
        <v>8993VBS</v>
      </c>
      <c r="B3" s="34" t="s">
        <v>435</v>
      </c>
      <c r="C3" s="34" t="str">
        <f t="shared" si="1"/>
        <v>Combustion</v>
      </c>
      <c r="D3" s="34" t="str">
        <f t="shared" si="1"/>
        <v>Mobile; Onroad; Light Duty</v>
      </c>
      <c r="E3" s="34" t="str">
        <f t="shared" si="1"/>
        <v>Gasoline</v>
      </c>
      <c r="F3" s="34" t="s">
        <v>7</v>
      </c>
      <c r="G3" s="34" t="s">
        <v>296</v>
      </c>
      <c r="H3" s="34" t="s">
        <v>200</v>
      </c>
      <c r="I3" s="34" t="s">
        <v>201</v>
      </c>
      <c r="J3" s="2"/>
      <c r="K3" s="34" t="s">
        <v>438</v>
      </c>
      <c r="L3" s="4">
        <v>126.17509625479998</v>
      </c>
      <c r="M3" s="34" t="s">
        <v>1</v>
      </c>
      <c r="N3" s="34" t="s">
        <v>203</v>
      </c>
      <c r="O3" s="34" t="s">
        <v>204</v>
      </c>
      <c r="P3" s="34" t="s">
        <v>205</v>
      </c>
      <c r="Q3" s="34" t="s">
        <v>206</v>
      </c>
      <c r="R3" s="34" t="s">
        <v>207</v>
      </c>
      <c r="S3" s="34" t="s">
        <v>208</v>
      </c>
      <c r="T3" s="42" t="s">
        <v>209</v>
      </c>
      <c r="U3" s="34">
        <v>5</v>
      </c>
      <c r="V3" s="34">
        <v>5</v>
      </c>
      <c r="W3" s="34">
        <v>4</v>
      </c>
      <c r="X3" s="34" t="s">
        <v>210</v>
      </c>
      <c r="Y3" s="34">
        <v>0</v>
      </c>
      <c r="Z3" s="34">
        <v>2.5</v>
      </c>
      <c r="AA3" s="34" t="s">
        <v>298</v>
      </c>
      <c r="AB3" s="27">
        <v>5</v>
      </c>
      <c r="AC3" s="34" t="s">
        <v>215</v>
      </c>
      <c r="AD3" s="34">
        <v>0</v>
      </c>
      <c r="AE3" s="34">
        <v>47</v>
      </c>
      <c r="AI3" s="34" t="s">
        <v>216</v>
      </c>
      <c r="AJ3" s="32" t="s">
        <v>437</v>
      </c>
      <c r="AK3" s="34" t="s">
        <v>218</v>
      </c>
      <c r="AN3" s="34" t="s">
        <v>1</v>
      </c>
      <c r="AO3" s="34">
        <v>1.2</v>
      </c>
      <c r="AP3" s="49">
        <f>'8993VBS-data'!BV3</f>
        <v>26.175096254800025</v>
      </c>
      <c r="AQ3" s="51"/>
      <c r="AR3" s="49"/>
      <c r="AS3" s="48"/>
      <c r="AT3" s="47"/>
      <c r="AU3" s="47"/>
      <c r="AV3" s="47"/>
      <c r="AW3" s="47"/>
      <c r="AX3" s="47"/>
      <c r="AY3" s="47"/>
      <c r="AZ3" s="47"/>
    </row>
    <row r="4" spans="1:52">
      <c r="A4" s="34" t="str">
        <f t="shared" si="0"/>
        <v>8994VBS</v>
      </c>
      <c r="B4" s="34" t="s">
        <v>435</v>
      </c>
      <c r="C4" s="34" t="str">
        <f t="shared" si="1"/>
        <v>Combustion</v>
      </c>
      <c r="D4" s="34" t="str">
        <f t="shared" si="1"/>
        <v>Mobile; Onroad; Heavy Duty</v>
      </c>
      <c r="E4" s="34" t="str">
        <f t="shared" si="1"/>
        <v>Diesel</v>
      </c>
      <c r="F4" s="34" t="s">
        <v>10</v>
      </c>
      <c r="G4" s="34" t="s">
        <v>342</v>
      </c>
      <c r="H4" s="34" t="s">
        <v>200</v>
      </c>
      <c r="I4" s="34" t="s">
        <v>343</v>
      </c>
      <c r="J4" s="2">
        <v>41466</v>
      </c>
      <c r="K4" s="34" t="s">
        <v>439</v>
      </c>
      <c r="L4" s="4">
        <v>98.716499873000004</v>
      </c>
      <c r="M4" s="34" t="s">
        <v>1</v>
      </c>
      <c r="N4" s="34" t="s">
        <v>345</v>
      </c>
      <c r="O4" s="34" t="s">
        <v>204</v>
      </c>
      <c r="P4" s="34" t="s">
        <v>205</v>
      </c>
      <c r="Q4" s="34" t="s">
        <v>206</v>
      </c>
      <c r="R4" s="34" t="s">
        <v>207</v>
      </c>
      <c r="S4" s="34" t="s">
        <v>208</v>
      </c>
      <c r="T4" s="42" t="s">
        <v>346</v>
      </c>
      <c r="U4" s="34">
        <v>5</v>
      </c>
      <c r="V4" s="34">
        <v>5</v>
      </c>
      <c r="W4" s="34">
        <v>4</v>
      </c>
      <c r="X4" s="34" t="s">
        <v>210</v>
      </c>
      <c r="Y4" s="34">
        <v>0</v>
      </c>
      <c r="Z4" s="34">
        <v>2.5</v>
      </c>
      <c r="AA4" s="34" t="s">
        <v>11</v>
      </c>
      <c r="AB4" s="27">
        <v>5</v>
      </c>
      <c r="AC4" s="34" t="s">
        <v>348</v>
      </c>
      <c r="AD4" s="34">
        <v>0</v>
      </c>
      <c r="AE4" s="34">
        <v>47</v>
      </c>
      <c r="AI4" s="34" t="s">
        <v>216</v>
      </c>
      <c r="AJ4" s="34" t="s">
        <v>440</v>
      </c>
      <c r="AK4" s="34" t="s">
        <v>349</v>
      </c>
      <c r="AN4" s="34" t="s">
        <v>1</v>
      </c>
      <c r="AO4" s="34">
        <v>1.2</v>
      </c>
      <c r="AP4" s="34">
        <f>'8994VBS-data'!BY3</f>
        <v>-1.2835001269999964</v>
      </c>
      <c r="AQ4" s="51"/>
      <c r="AR4" s="49"/>
      <c r="AS4" s="48"/>
      <c r="AT4" s="47"/>
      <c r="AU4" s="47"/>
      <c r="AV4" s="47"/>
      <c r="AW4" s="47"/>
      <c r="AX4" s="47"/>
      <c r="AY4" s="47"/>
      <c r="AZ4" s="47"/>
    </row>
    <row r="5" spans="1:52">
      <c r="A5" s="34" t="str">
        <f t="shared" si="0"/>
        <v>8995VBS</v>
      </c>
      <c r="B5" s="34" t="s">
        <v>435</v>
      </c>
      <c r="C5" s="34" t="str">
        <f t="shared" si="1"/>
        <v>Combustion</v>
      </c>
      <c r="D5" s="34" t="str">
        <f t="shared" si="1"/>
        <v>Mobile; Onroad; Heavy Duty</v>
      </c>
      <c r="E5" s="34" t="str">
        <f t="shared" si="1"/>
        <v>Diesel</v>
      </c>
      <c r="F5" s="34" t="s">
        <v>13</v>
      </c>
      <c r="G5" s="34" t="s">
        <v>365</v>
      </c>
      <c r="H5" s="34" t="s">
        <v>200</v>
      </c>
      <c r="I5" s="34" t="s">
        <v>343</v>
      </c>
      <c r="J5" s="2">
        <v>41466</v>
      </c>
      <c r="K5" s="34" t="s">
        <v>441</v>
      </c>
      <c r="L5" s="4">
        <v>98.911788922999989</v>
      </c>
      <c r="M5" s="34" t="s">
        <v>1</v>
      </c>
      <c r="N5" s="34" t="s">
        <v>345</v>
      </c>
      <c r="O5" s="34" t="s">
        <v>204</v>
      </c>
      <c r="P5" s="34" t="s">
        <v>205</v>
      </c>
      <c r="Q5" s="34" t="s">
        <v>206</v>
      </c>
      <c r="R5" s="34" t="s">
        <v>207</v>
      </c>
      <c r="S5" s="34" t="s">
        <v>208</v>
      </c>
      <c r="T5" s="43" t="s">
        <v>346</v>
      </c>
      <c r="U5" s="34">
        <v>5</v>
      </c>
      <c r="V5" s="34">
        <v>5</v>
      </c>
      <c r="W5" s="34">
        <v>4</v>
      </c>
      <c r="X5" s="34" t="s">
        <v>210</v>
      </c>
      <c r="Y5" s="34">
        <v>0</v>
      </c>
      <c r="Z5" s="34">
        <v>2.5</v>
      </c>
      <c r="AA5" s="34" t="s">
        <v>11</v>
      </c>
      <c r="AB5" s="27">
        <v>5</v>
      </c>
      <c r="AC5" s="34" t="s">
        <v>348</v>
      </c>
      <c r="AD5" s="34">
        <v>0</v>
      </c>
      <c r="AE5" s="34">
        <v>47</v>
      </c>
      <c r="AI5" s="34" t="s">
        <v>216</v>
      </c>
      <c r="AJ5" s="34" t="s">
        <v>440</v>
      </c>
      <c r="AK5" s="34" t="s">
        <v>349</v>
      </c>
      <c r="AN5" s="34" t="s">
        <v>1</v>
      </c>
      <c r="AO5" s="34">
        <v>1.2</v>
      </c>
      <c r="AP5" s="34">
        <f>'8995VBS-data'!BO3</f>
        <v>-1.0882110770000111</v>
      </c>
      <c r="AQ5" s="51"/>
      <c r="AR5" s="49"/>
      <c r="AS5" s="48"/>
      <c r="AT5" s="47"/>
      <c r="AU5" s="47"/>
      <c r="AV5" s="47"/>
      <c r="AW5" s="47"/>
      <c r="AX5" s="47"/>
      <c r="AY5" s="47"/>
      <c r="AZ5" s="47"/>
    </row>
    <row r="6" spans="1:52">
      <c r="A6" s="34" t="str">
        <f t="shared" si="0"/>
        <v>8996VBS</v>
      </c>
      <c r="B6" s="34" t="s">
        <v>435</v>
      </c>
      <c r="C6" s="34" t="str">
        <f t="shared" si="1"/>
        <v>Combustion</v>
      </c>
      <c r="D6" s="34" t="str">
        <f t="shared" si="1"/>
        <v>Mobile; Onroad; Heavy Duty</v>
      </c>
      <c r="E6" s="34" t="str">
        <f t="shared" si="1"/>
        <v>Diesel</v>
      </c>
      <c r="F6" s="34" t="s">
        <v>15</v>
      </c>
      <c r="G6" s="34" t="s">
        <v>380</v>
      </c>
      <c r="H6" s="34" t="s">
        <v>200</v>
      </c>
      <c r="I6" s="34" t="s">
        <v>381</v>
      </c>
      <c r="J6" s="2">
        <v>41466</v>
      </c>
      <c r="K6" s="34" t="s">
        <v>442</v>
      </c>
      <c r="L6" s="4">
        <v>99.219514965999991</v>
      </c>
      <c r="M6" s="34" t="s">
        <v>1</v>
      </c>
      <c r="N6" s="34" t="s">
        <v>383</v>
      </c>
      <c r="O6" s="34" t="s">
        <v>204</v>
      </c>
      <c r="P6" s="34" t="s">
        <v>205</v>
      </c>
      <c r="Q6" s="34" t="s">
        <v>206</v>
      </c>
      <c r="R6" s="34" t="s">
        <v>207</v>
      </c>
      <c r="S6" s="34" t="s">
        <v>208</v>
      </c>
      <c r="T6" s="43" t="s">
        <v>384</v>
      </c>
      <c r="U6" s="34">
        <v>5</v>
      </c>
      <c r="V6" s="34">
        <v>5</v>
      </c>
      <c r="W6" s="34">
        <v>4</v>
      </c>
      <c r="X6" s="34" t="s">
        <v>210</v>
      </c>
      <c r="Y6" s="34">
        <v>0</v>
      </c>
      <c r="Z6" s="34">
        <v>2.5</v>
      </c>
      <c r="AA6" s="34" t="s">
        <v>11</v>
      </c>
      <c r="AB6" s="27">
        <v>5</v>
      </c>
      <c r="AC6" s="34" t="s">
        <v>385</v>
      </c>
      <c r="AD6" s="34">
        <v>0</v>
      </c>
      <c r="AE6" s="34">
        <v>47</v>
      </c>
      <c r="AI6" s="34" t="s">
        <v>216</v>
      </c>
      <c r="AJ6" s="34" t="s">
        <v>440</v>
      </c>
      <c r="AK6" s="34" t="s">
        <v>349</v>
      </c>
      <c r="AN6" s="34" t="s">
        <v>1</v>
      </c>
      <c r="AO6" s="34">
        <v>1.2</v>
      </c>
      <c r="AP6" s="34">
        <f>'8996VBS-data'!BP3</f>
        <v>-0.78048503400000868</v>
      </c>
      <c r="AR6" s="49"/>
      <c r="AS6" s="48"/>
      <c r="AT6" s="47"/>
      <c r="AU6" s="47"/>
      <c r="AV6" s="47"/>
      <c r="AW6" s="47"/>
      <c r="AX6" s="47"/>
      <c r="AY6" s="47"/>
      <c r="AZ6" s="47"/>
    </row>
    <row r="7" spans="1:52">
      <c r="A7" s="34" t="str">
        <f t="shared" si="0"/>
        <v>8873VBS</v>
      </c>
      <c r="B7" s="34" t="s">
        <v>435</v>
      </c>
      <c r="C7" s="34" t="str">
        <f t="shared" si="1"/>
        <v>Combustion</v>
      </c>
      <c r="D7" s="34" t="str">
        <f t="shared" si="1"/>
        <v>Mobile; Aircraft</v>
      </c>
      <c r="E7" s="34" t="str">
        <f t="shared" si="1"/>
        <v>Jet Fuel</v>
      </c>
      <c r="F7" s="34" t="s">
        <v>17</v>
      </c>
      <c r="G7" s="34" t="s">
        <v>19</v>
      </c>
      <c r="H7" s="34" t="s">
        <v>399</v>
      </c>
      <c r="I7" s="34" t="s">
        <v>400</v>
      </c>
      <c r="J7" s="2">
        <v>40827</v>
      </c>
      <c r="K7" s="34" t="s">
        <v>443</v>
      </c>
      <c r="L7" s="4">
        <v>103.12814499677008</v>
      </c>
      <c r="M7" s="34" t="s">
        <v>1</v>
      </c>
      <c r="N7" s="34" t="s">
        <v>402</v>
      </c>
      <c r="O7" s="34" t="s">
        <v>204</v>
      </c>
      <c r="P7" s="34" t="s">
        <v>205</v>
      </c>
      <c r="Q7" s="34" t="s">
        <v>206</v>
      </c>
      <c r="R7" s="34" t="s">
        <v>207</v>
      </c>
      <c r="S7" s="34" t="s">
        <v>208</v>
      </c>
      <c r="T7" s="43" t="s">
        <v>403</v>
      </c>
      <c r="U7" s="34">
        <v>5</v>
      </c>
      <c r="V7" s="34">
        <v>4</v>
      </c>
      <c r="W7" s="34">
        <v>2</v>
      </c>
      <c r="X7" s="34" t="s">
        <v>210</v>
      </c>
      <c r="Y7" s="34">
        <v>0</v>
      </c>
      <c r="Z7" s="34">
        <v>2.5</v>
      </c>
      <c r="AA7" s="34" t="s">
        <v>18</v>
      </c>
      <c r="AB7" s="27">
        <v>5</v>
      </c>
      <c r="AC7" s="34" t="s">
        <v>404</v>
      </c>
      <c r="AD7" s="34">
        <v>0</v>
      </c>
      <c r="AE7" s="34">
        <v>47</v>
      </c>
      <c r="AI7" s="34" t="s">
        <v>216</v>
      </c>
      <c r="AJ7" s="34" t="s">
        <v>444</v>
      </c>
      <c r="AK7" s="34" t="s">
        <v>445</v>
      </c>
      <c r="AN7" s="34" t="s">
        <v>1</v>
      </c>
      <c r="AO7" s="34">
        <v>1.25</v>
      </c>
      <c r="AP7" s="34">
        <f>'8873VBS-data'!BS3</f>
        <v>0</v>
      </c>
      <c r="AQ7" s="49"/>
      <c r="AR7" s="49"/>
    </row>
    <row r="8" spans="1:52">
      <c r="AC8" s="32"/>
      <c r="AD8" s="32"/>
      <c r="AE8" s="32"/>
      <c r="AF8" s="32"/>
      <c r="AG8" s="32"/>
      <c r="AH8" s="32"/>
      <c r="AI8" s="32"/>
      <c r="AJ8" s="32"/>
    </row>
    <row r="9" spans="1:52">
      <c r="AC9" s="32"/>
      <c r="AD9" s="32"/>
      <c r="AE9" s="32"/>
      <c r="AF9" s="32"/>
      <c r="AG9" s="32"/>
      <c r="AH9" s="32"/>
      <c r="AI9" s="32"/>
      <c r="AJ9" s="32"/>
    </row>
    <row r="10" spans="1:52">
      <c r="K10" s="34" t="s">
        <v>446</v>
      </c>
      <c r="AC10" s="32"/>
      <c r="AD10" s="32"/>
      <c r="AE10" s="32"/>
      <c r="AF10" s="32"/>
      <c r="AG10" s="32"/>
      <c r="AH10" s="32"/>
      <c r="AI10" s="32"/>
      <c r="AJ10" s="32"/>
    </row>
    <row r="11" spans="1:52">
      <c r="J11" s="29" t="s">
        <v>4</v>
      </c>
      <c r="K11" s="29">
        <v>119.07</v>
      </c>
    </row>
    <row r="12" spans="1:52">
      <c r="J12" s="29" t="s">
        <v>7</v>
      </c>
      <c r="K12" s="29">
        <v>126.17</v>
      </c>
    </row>
    <row r="13" spans="1:52">
      <c r="J13" s="29" t="s">
        <v>10</v>
      </c>
      <c r="K13" s="29">
        <v>98.716499873000004</v>
      </c>
    </row>
    <row r="14" spans="1:52">
      <c r="J14" s="29" t="s">
        <v>13</v>
      </c>
      <c r="K14" s="29">
        <v>98.911788922999989</v>
      </c>
    </row>
    <row r="15" spans="1:52">
      <c r="J15" s="29" t="s">
        <v>15</v>
      </c>
      <c r="K15" s="29">
        <v>99.219514965999991</v>
      </c>
    </row>
    <row r="16" spans="1:52">
      <c r="J16" s="29" t="s">
        <v>17</v>
      </c>
      <c r="K16" s="29">
        <v>103.128</v>
      </c>
      <c r="W16" s="7"/>
      <c r="X16" s="7"/>
    </row>
  </sheetData>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00B0F0"/>
  </sheetPr>
  <dimension ref="A1:AQ19"/>
  <sheetViews>
    <sheetView tabSelected="1" zoomScaleNormal="100" workbookViewId="0" xr3:uid="{FF0BDA26-1AD6-5648-BD9A-E01AA4DDCA7C}">
      <selection activeCell="E20" sqref="E20"/>
    </sheetView>
  </sheetViews>
  <sheetFormatPr defaultRowHeight="15"/>
  <cols>
    <col min="10" max="10" width="12" bestFit="1" customWidth="1"/>
    <col min="39" max="39" width="9.7109375" bestFit="1" customWidth="1"/>
  </cols>
  <sheetData>
    <row r="1" spans="1:43" s="46" customFormat="1">
      <c r="A1" s="154" t="s">
        <v>288</v>
      </c>
      <c r="B1" s="154" t="s">
        <v>447</v>
      </c>
      <c r="C1" s="154" t="s">
        <v>167</v>
      </c>
      <c r="D1" s="154" t="s">
        <v>448</v>
      </c>
      <c r="E1" s="154" t="s">
        <v>449</v>
      </c>
      <c r="F1" s="154" t="s">
        <v>290</v>
      </c>
      <c r="G1" s="154" t="s">
        <v>291</v>
      </c>
      <c r="H1" s="154" t="s">
        <v>450</v>
      </c>
      <c r="I1" s="154" t="s">
        <v>451</v>
      </c>
      <c r="J1" s="154" t="s">
        <v>162</v>
      </c>
      <c r="K1" s="154" t="s">
        <v>452</v>
      </c>
      <c r="L1" s="154" t="s">
        <v>453</v>
      </c>
      <c r="M1" s="154" t="s">
        <v>454</v>
      </c>
      <c r="N1" s="154" t="s">
        <v>168</v>
      </c>
      <c r="O1" s="154" t="s">
        <v>455</v>
      </c>
      <c r="P1" s="154" t="s">
        <v>170</v>
      </c>
      <c r="Q1" s="154" t="s">
        <v>456</v>
      </c>
      <c r="R1" s="154" t="s">
        <v>457</v>
      </c>
      <c r="S1" s="154" t="s">
        <v>458</v>
      </c>
      <c r="T1" s="154" t="s">
        <v>174</v>
      </c>
      <c r="U1" s="154" t="s">
        <v>459</v>
      </c>
      <c r="V1" s="154" t="s">
        <v>175</v>
      </c>
      <c r="W1" s="154" t="s">
        <v>176</v>
      </c>
      <c r="X1" s="154" t="s">
        <v>177</v>
      </c>
      <c r="Y1" s="154" t="s">
        <v>178</v>
      </c>
      <c r="Z1" s="154" t="s">
        <v>460</v>
      </c>
      <c r="AA1" s="154" t="s">
        <v>461</v>
      </c>
      <c r="AB1" s="154" t="s">
        <v>462</v>
      </c>
      <c r="AC1" s="154" t="s">
        <v>463</v>
      </c>
      <c r="AD1" s="154" t="s">
        <v>464</v>
      </c>
      <c r="AE1" s="154" t="s">
        <v>431</v>
      </c>
      <c r="AF1" s="154" t="s">
        <v>432</v>
      </c>
      <c r="AG1" s="154" t="s">
        <v>433</v>
      </c>
      <c r="AH1" s="154" t="s">
        <v>465</v>
      </c>
      <c r="AI1" s="154" t="s">
        <v>466</v>
      </c>
      <c r="AJ1" s="154" t="s">
        <v>280</v>
      </c>
      <c r="AK1" s="154" t="s">
        <v>467</v>
      </c>
      <c r="AL1" s="154" t="s">
        <v>468</v>
      </c>
      <c r="AM1" s="154" t="s">
        <v>469</v>
      </c>
      <c r="AN1" s="154" t="s">
        <v>470</v>
      </c>
      <c r="AO1" s="154" t="s">
        <v>471</v>
      </c>
      <c r="AP1" s="154" t="s">
        <v>472</v>
      </c>
      <c r="AQ1" s="154" t="s">
        <v>473</v>
      </c>
    </row>
    <row r="2" spans="1:43">
      <c r="A2" s="34" t="s">
        <v>4</v>
      </c>
      <c r="B2" s="34" t="s">
        <v>6</v>
      </c>
      <c r="C2" s="34" t="s">
        <v>206</v>
      </c>
      <c r="D2" s="155" t="s">
        <v>1</v>
      </c>
      <c r="E2" s="29">
        <v>21</v>
      </c>
      <c r="F2" s="34" t="s">
        <v>200</v>
      </c>
      <c r="G2" s="34" t="s">
        <v>201</v>
      </c>
      <c r="H2" s="34"/>
      <c r="I2" s="34" t="s">
        <v>436</v>
      </c>
      <c r="J2" s="28">
        <f>SUM('8992VBS-data'!O3:O27)</f>
        <v>119.07205852331917</v>
      </c>
      <c r="K2" s="34" t="s">
        <v>203</v>
      </c>
      <c r="L2" s="34" t="s">
        <v>204</v>
      </c>
      <c r="M2" s="34" t="s">
        <v>205</v>
      </c>
      <c r="N2" s="156" t="b">
        <v>1</v>
      </c>
      <c r="O2" s="156" t="b">
        <v>0</v>
      </c>
      <c r="P2" s="42" t="s">
        <v>209</v>
      </c>
      <c r="Q2" s="34">
        <v>5</v>
      </c>
      <c r="R2" s="34">
        <v>5</v>
      </c>
      <c r="S2" s="34">
        <v>4</v>
      </c>
      <c r="T2" s="34" t="s">
        <v>210</v>
      </c>
      <c r="U2" s="34"/>
      <c r="V2" s="34">
        <v>0</v>
      </c>
      <c r="W2" s="34">
        <v>2.5</v>
      </c>
      <c r="X2" s="34" t="s">
        <v>5</v>
      </c>
      <c r="Y2" s="27">
        <v>5</v>
      </c>
      <c r="Z2" s="34"/>
      <c r="AA2" s="34">
        <v>47</v>
      </c>
      <c r="AB2" s="34"/>
      <c r="AC2" s="34"/>
      <c r="AD2" s="34"/>
      <c r="AE2" s="34" t="s">
        <v>216</v>
      </c>
      <c r="AF2" s="34" t="s">
        <v>437</v>
      </c>
      <c r="AG2" s="34" t="s">
        <v>218</v>
      </c>
      <c r="AH2" s="34"/>
      <c r="AI2" s="34"/>
      <c r="AJ2" s="49">
        <v>1.2</v>
      </c>
      <c r="AK2" s="34">
        <v>22.056789426739186</v>
      </c>
      <c r="AL2" s="34" t="s">
        <v>435</v>
      </c>
      <c r="AM2" s="2">
        <v>43550</v>
      </c>
      <c r="AN2" s="34"/>
      <c r="AO2" s="34"/>
      <c r="AP2" s="34" t="s">
        <v>474</v>
      </c>
      <c r="AQ2" s="2">
        <v>43550</v>
      </c>
    </row>
    <row r="3" spans="1:43">
      <c r="A3" s="34" t="s">
        <v>7</v>
      </c>
      <c r="B3" s="34" t="s">
        <v>296</v>
      </c>
      <c r="C3" s="34" t="s">
        <v>206</v>
      </c>
      <c r="D3" s="155" t="s">
        <v>1</v>
      </c>
      <c r="E3" s="29">
        <v>21</v>
      </c>
      <c r="F3" s="34" t="s">
        <v>200</v>
      </c>
      <c r="G3" s="34" t="s">
        <v>201</v>
      </c>
      <c r="H3" s="34"/>
      <c r="I3" s="34" t="s">
        <v>438</v>
      </c>
      <c r="J3" s="28">
        <f>SUM('8993VBS-data'!T3:T35)</f>
        <v>126.17509625479998</v>
      </c>
      <c r="K3" s="34" t="s">
        <v>203</v>
      </c>
      <c r="L3" s="34" t="s">
        <v>204</v>
      </c>
      <c r="M3" s="34" t="s">
        <v>205</v>
      </c>
      <c r="N3" s="156" t="b">
        <v>1</v>
      </c>
      <c r="O3" s="156" t="b">
        <v>0</v>
      </c>
      <c r="P3" s="42" t="s">
        <v>209</v>
      </c>
      <c r="Q3" s="34">
        <v>5</v>
      </c>
      <c r="R3" s="34">
        <v>5</v>
      </c>
      <c r="S3" s="34">
        <v>4</v>
      </c>
      <c r="T3" s="34" t="s">
        <v>210</v>
      </c>
      <c r="U3" s="34"/>
      <c r="V3" s="34">
        <v>0</v>
      </c>
      <c r="W3" s="34">
        <v>2.5</v>
      </c>
      <c r="X3" s="34" t="s">
        <v>298</v>
      </c>
      <c r="Y3" s="27">
        <v>5</v>
      </c>
      <c r="Z3" s="34"/>
      <c r="AA3" s="34">
        <v>47</v>
      </c>
      <c r="AB3" s="34"/>
      <c r="AC3" s="34"/>
      <c r="AD3" s="34"/>
      <c r="AE3" s="34" t="s">
        <v>216</v>
      </c>
      <c r="AF3" s="34" t="s">
        <v>437</v>
      </c>
      <c r="AG3" s="34" t="s">
        <v>218</v>
      </c>
      <c r="AH3" s="34"/>
      <c r="AI3" s="34"/>
      <c r="AJ3" s="34">
        <v>1.2</v>
      </c>
      <c r="AK3" s="34">
        <v>30.073845495200004</v>
      </c>
      <c r="AL3" s="34" t="s">
        <v>435</v>
      </c>
      <c r="AM3" s="2">
        <v>43550</v>
      </c>
      <c r="AN3" s="34"/>
      <c r="AO3" s="34"/>
      <c r="AP3" s="34" t="s">
        <v>474</v>
      </c>
      <c r="AQ3" s="2">
        <v>43550</v>
      </c>
    </row>
    <row r="4" spans="1:43">
      <c r="A4" s="34" t="s">
        <v>10</v>
      </c>
      <c r="B4" s="34" t="s">
        <v>342</v>
      </c>
      <c r="C4" s="34" t="s">
        <v>206</v>
      </c>
      <c r="D4" s="155" t="s">
        <v>1</v>
      </c>
      <c r="E4" s="29">
        <v>21</v>
      </c>
      <c r="F4" s="34" t="s">
        <v>200</v>
      </c>
      <c r="G4" s="34" t="s">
        <v>343</v>
      </c>
      <c r="H4" s="34"/>
      <c r="I4" s="34" t="s">
        <v>439</v>
      </c>
      <c r="J4" s="52">
        <v>100</v>
      </c>
      <c r="K4" s="34" t="s">
        <v>345</v>
      </c>
      <c r="L4" s="34" t="s">
        <v>204</v>
      </c>
      <c r="M4" s="34" t="s">
        <v>205</v>
      </c>
      <c r="N4" s="156" t="b">
        <v>1</v>
      </c>
      <c r="O4" s="156" t="b">
        <v>0</v>
      </c>
      <c r="P4" s="42" t="s">
        <v>346</v>
      </c>
      <c r="Q4" s="34">
        <v>5</v>
      </c>
      <c r="R4" s="34">
        <v>5</v>
      </c>
      <c r="S4" s="34">
        <v>4</v>
      </c>
      <c r="T4" s="34" t="s">
        <v>210</v>
      </c>
      <c r="U4" s="34"/>
      <c r="V4" s="34">
        <v>0</v>
      </c>
      <c r="W4" s="34">
        <v>2.5</v>
      </c>
      <c r="X4" s="34" t="s">
        <v>11</v>
      </c>
      <c r="Y4" s="27">
        <v>5</v>
      </c>
      <c r="Z4" s="34"/>
      <c r="AA4" s="34">
        <v>47</v>
      </c>
      <c r="AB4" s="34"/>
      <c r="AC4" s="34"/>
      <c r="AD4" s="34"/>
      <c r="AE4" s="34" t="s">
        <v>216</v>
      </c>
      <c r="AF4" s="34" t="s">
        <v>440</v>
      </c>
      <c r="AG4" s="34" t="s">
        <v>349</v>
      </c>
      <c r="AH4" s="34"/>
      <c r="AI4" s="34"/>
      <c r="AJ4" s="34">
        <v>1.2</v>
      </c>
      <c r="AK4" s="34">
        <v>0.45325217716661825</v>
      </c>
      <c r="AL4" s="34" t="s">
        <v>435</v>
      </c>
      <c r="AM4" s="2">
        <v>43550</v>
      </c>
      <c r="AN4" s="34"/>
      <c r="AO4" s="34"/>
      <c r="AP4" s="34" t="s">
        <v>474</v>
      </c>
      <c r="AQ4" s="2">
        <v>43550</v>
      </c>
    </row>
    <row r="5" spans="1:43">
      <c r="A5" s="34" t="s">
        <v>13</v>
      </c>
      <c r="B5" s="34" t="s">
        <v>365</v>
      </c>
      <c r="C5" s="34" t="s">
        <v>206</v>
      </c>
      <c r="D5" s="155" t="s">
        <v>1</v>
      </c>
      <c r="E5" s="29">
        <v>21</v>
      </c>
      <c r="F5" s="34" t="s">
        <v>200</v>
      </c>
      <c r="G5" s="34" t="s">
        <v>343</v>
      </c>
      <c r="H5" s="34"/>
      <c r="I5" s="34" t="s">
        <v>441</v>
      </c>
      <c r="J5" s="52">
        <v>100</v>
      </c>
      <c r="K5" s="34" t="s">
        <v>345</v>
      </c>
      <c r="L5" s="34" t="s">
        <v>204</v>
      </c>
      <c r="M5" s="34" t="s">
        <v>205</v>
      </c>
      <c r="N5" s="156" t="b">
        <v>1</v>
      </c>
      <c r="O5" s="156" t="b">
        <v>0</v>
      </c>
      <c r="P5" s="43" t="s">
        <v>346</v>
      </c>
      <c r="Q5" s="34">
        <v>5</v>
      </c>
      <c r="R5" s="34">
        <v>5</v>
      </c>
      <c r="S5" s="34">
        <v>4</v>
      </c>
      <c r="T5" s="34" t="s">
        <v>210</v>
      </c>
      <c r="U5" s="34"/>
      <c r="V5" s="34">
        <v>0</v>
      </c>
      <c r="W5" s="34">
        <v>2.5</v>
      </c>
      <c r="X5" s="34" t="s">
        <v>11</v>
      </c>
      <c r="Y5" s="27">
        <v>5</v>
      </c>
      <c r="Z5" s="34"/>
      <c r="AA5" s="34">
        <v>47</v>
      </c>
      <c r="AB5" s="34"/>
      <c r="AC5" s="34"/>
      <c r="AD5" s="34"/>
      <c r="AE5" s="34" t="s">
        <v>216</v>
      </c>
      <c r="AF5" s="34" t="s">
        <v>440</v>
      </c>
      <c r="AG5" s="34" t="s">
        <v>349</v>
      </c>
      <c r="AH5" s="34"/>
      <c r="AI5" s="34"/>
      <c r="AJ5" s="34">
        <v>1.2</v>
      </c>
      <c r="AK5" s="34">
        <v>0.72578054166660877</v>
      </c>
      <c r="AL5" s="34" t="s">
        <v>435</v>
      </c>
      <c r="AM5" s="2">
        <v>43550</v>
      </c>
      <c r="AN5" s="34"/>
      <c r="AO5" s="34"/>
      <c r="AP5" s="34" t="s">
        <v>474</v>
      </c>
      <c r="AQ5" s="2">
        <v>43550</v>
      </c>
    </row>
    <row r="6" spans="1:43">
      <c r="A6" s="34" t="s">
        <v>15</v>
      </c>
      <c r="B6" s="34" t="s">
        <v>380</v>
      </c>
      <c r="C6" s="34" t="s">
        <v>206</v>
      </c>
      <c r="D6" s="155" t="s">
        <v>1</v>
      </c>
      <c r="E6" s="29">
        <v>21</v>
      </c>
      <c r="F6" s="34" t="s">
        <v>200</v>
      </c>
      <c r="G6" s="34" t="s">
        <v>381</v>
      </c>
      <c r="H6" s="34"/>
      <c r="I6" s="34" t="s">
        <v>442</v>
      </c>
      <c r="J6" s="52">
        <v>100</v>
      </c>
      <c r="K6" s="34" t="s">
        <v>383</v>
      </c>
      <c r="L6" s="34" t="s">
        <v>204</v>
      </c>
      <c r="M6" s="34" t="s">
        <v>205</v>
      </c>
      <c r="N6" s="156" t="b">
        <v>1</v>
      </c>
      <c r="O6" s="156" t="b">
        <v>0</v>
      </c>
      <c r="P6" s="43" t="s">
        <v>384</v>
      </c>
      <c r="Q6" s="34">
        <v>5</v>
      </c>
      <c r="R6" s="34">
        <v>5</v>
      </c>
      <c r="S6" s="34">
        <v>4</v>
      </c>
      <c r="T6" s="34" t="s">
        <v>210</v>
      </c>
      <c r="U6" s="34"/>
      <c r="V6" s="34">
        <v>0</v>
      </c>
      <c r="W6" s="34">
        <v>2.5</v>
      </c>
      <c r="X6" s="34" t="s">
        <v>11</v>
      </c>
      <c r="Y6" s="27">
        <v>5</v>
      </c>
      <c r="Z6" s="34"/>
      <c r="AA6" s="34">
        <v>47</v>
      </c>
      <c r="AB6" s="34"/>
      <c r="AC6" s="34"/>
      <c r="AD6" s="34"/>
      <c r="AE6" s="34" t="s">
        <v>216</v>
      </c>
      <c r="AF6" s="34" t="s">
        <v>440</v>
      </c>
      <c r="AG6" s="34" t="s">
        <v>349</v>
      </c>
      <c r="AH6" s="34"/>
      <c r="AI6" s="34"/>
      <c r="AJ6" s="34">
        <v>1.2</v>
      </c>
      <c r="AK6" s="34">
        <v>0.3361701364165981</v>
      </c>
      <c r="AL6" s="34" t="s">
        <v>435</v>
      </c>
      <c r="AM6" s="2">
        <v>43550</v>
      </c>
      <c r="AN6" s="34"/>
      <c r="AO6" s="34"/>
      <c r="AP6" s="34" t="s">
        <v>474</v>
      </c>
      <c r="AQ6" s="2">
        <v>43550</v>
      </c>
    </row>
    <row r="7" spans="1:43">
      <c r="A7" s="34" t="s">
        <v>17</v>
      </c>
      <c r="B7" s="34" t="s">
        <v>19</v>
      </c>
      <c r="C7" s="34" t="s">
        <v>206</v>
      </c>
      <c r="D7" s="155" t="s">
        <v>1</v>
      </c>
      <c r="E7" s="29">
        <v>21</v>
      </c>
      <c r="F7" s="34" t="s">
        <v>399</v>
      </c>
      <c r="G7" s="34" t="s">
        <v>400</v>
      </c>
      <c r="H7" s="34"/>
      <c r="I7" s="34" t="s">
        <v>443</v>
      </c>
      <c r="J7" s="28">
        <f>SUM('8873VBS-data'!O3:O20)</f>
        <v>103.12814499677008</v>
      </c>
      <c r="K7" s="34" t="s">
        <v>402</v>
      </c>
      <c r="L7" s="34" t="s">
        <v>204</v>
      </c>
      <c r="M7" s="34" t="s">
        <v>205</v>
      </c>
      <c r="N7" s="156" t="b">
        <v>1</v>
      </c>
      <c r="O7" s="156" t="b">
        <v>0</v>
      </c>
      <c r="P7" s="43" t="s">
        <v>403</v>
      </c>
      <c r="Q7" s="34">
        <v>5</v>
      </c>
      <c r="R7" s="34">
        <v>4</v>
      </c>
      <c r="S7" s="34">
        <v>2</v>
      </c>
      <c r="T7" s="34" t="s">
        <v>210</v>
      </c>
      <c r="U7" s="34"/>
      <c r="V7" s="34">
        <v>0</v>
      </c>
      <c r="W7" s="34">
        <v>2.5</v>
      </c>
      <c r="X7" s="34" t="s">
        <v>18</v>
      </c>
      <c r="Y7" s="27">
        <v>5</v>
      </c>
      <c r="Z7" s="34"/>
      <c r="AA7" s="34">
        <v>47</v>
      </c>
      <c r="AB7" s="34"/>
      <c r="AC7" s="34"/>
      <c r="AD7" s="34"/>
      <c r="AE7" s="34" t="s">
        <v>216</v>
      </c>
      <c r="AF7" s="34" t="s">
        <v>444</v>
      </c>
      <c r="AG7" s="34" t="s">
        <v>445</v>
      </c>
      <c r="AH7" s="34"/>
      <c r="AI7" s="34"/>
      <c r="AJ7" s="34">
        <v>1.25</v>
      </c>
      <c r="AK7" s="34">
        <v>0</v>
      </c>
      <c r="AL7" s="34" t="s">
        <v>435</v>
      </c>
      <c r="AM7" s="2">
        <v>43550</v>
      </c>
      <c r="AN7" s="34"/>
      <c r="AO7" s="34"/>
      <c r="AP7" s="34" t="s">
        <v>474</v>
      </c>
      <c r="AQ7" s="2">
        <v>43550</v>
      </c>
    </row>
    <row r="8" spans="1:43">
      <c r="A8" s="52" t="s">
        <v>5</v>
      </c>
      <c r="B8" s="60" t="s">
        <v>475</v>
      </c>
      <c r="C8" s="34"/>
      <c r="D8" s="52" t="s">
        <v>476</v>
      </c>
      <c r="E8" s="29">
        <v>21</v>
      </c>
      <c r="F8" s="34"/>
      <c r="G8" s="52" t="s">
        <v>343</v>
      </c>
      <c r="H8" s="34"/>
      <c r="I8" s="52" t="s">
        <v>477</v>
      </c>
      <c r="J8" s="52">
        <v>100</v>
      </c>
      <c r="K8" s="52" t="s">
        <v>478</v>
      </c>
      <c r="L8" s="52" t="s">
        <v>479</v>
      </c>
      <c r="M8" s="52"/>
      <c r="N8" s="156" t="b">
        <v>1</v>
      </c>
      <c r="O8" s="34"/>
      <c r="P8" s="52">
        <v>2011</v>
      </c>
      <c r="Q8" s="34"/>
      <c r="R8" s="34"/>
      <c r="S8" s="34"/>
      <c r="T8" s="52" t="s">
        <v>210</v>
      </c>
      <c r="U8" s="34"/>
      <c r="V8" s="34"/>
      <c r="W8" s="34"/>
      <c r="X8" s="52" t="s">
        <v>4</v>
      </c>
      <c r="Y8" s="27">
        <v>5</v>
      </c>
      <c r="Z8" s="34">
        <v>1.24564571</v>
      </c>
      <c r="AA8" s="34"/>
      <c r="AB8" s="34"/>
      <c r="AC8" s="34"/>
      <c r="AD8" s="34"/>
      <c r="AE8" s="52" t="s">
        <v>216</v>
      </c>
      <c r="AF8" s="52" t="s">
        <v>437</v>
      </c>
      <c r="AG8" s="52" t="s">
        <v>218</v>
      </c>
      <c r="AH8" s="34"/>
      <c r="AI8" s="34"/>
      <c r="AJ8" s="34"/>
      <c r="AK8" s="34"/>
      <c r="AL8" s="34" t="s">
        <v>435</v>
      </c>
      <c r="AM8" s="2">
        <v>43550</v>
      </c>
      <c r="AN8" s="34"/>
      <c r="AO8" s="34"/>
      <c r="AP8" s="34" t="s">
        <v>474</v>
      </c>
      <c r="AQ8" s="2">
        <v>43550</v>
      </c>
    </row>
    <row r="9" spans="1:43">
      <c r="A9" s="52" t="s">
        <v>298</v>
      </c>
      <c r="B9" s="60" t="s">
        <v>480</v>
      </c>
      <c r="C9" s="34"/>
      <c r="D9" s="52" t="s">
        <v>476</v>
      </c>
      <c r="E9" s="29">
        <v>21</v>
      </c>
      <c r="F9" s="34"/>
      <c r="G9" s="52" t="s">
        <v>343</v>
      </c>
      <c r="H9" s="34"/>
      <c r="I9" s="52" t="s">
        <v>477</v>
      </c>
      <c r="J9" s="52">
        <v>100</v>
      </c>
      <c r="K9" s="52" t="s">
        <v>478</v>
      </c>
      <c r="L9" s="52" t="s">
        <v>479</v>
      </c>
      <c r="M9" s="52"/>
      <c r="N9" s="156" t="b">
        <v>1</v>
      </c>
      <c r="O9" s="34"/>
      <c r="P9" s="52">
        <v>2011</v>
      </c>
      <c r="Q9" s="34"/>
      <c r="R9" s="34"/>
      <c r="S9" s="34"/>
      <c r="T9" s="52" t="s">
        <v>210</v>
      </c>
      <c r="U9" s="34"/>
      <c r="V9" s="34"/>
      <c r="W9" s="34"/>
      <c r="X9" s="52" t="s">
        <v>7</v>
      </c>
      <c r="Y9" s="27">
        <v>5</v>
      </c>
      <c r="Z9" s="34">
        <v>2.716579950557358</v>
      </c>
      <c r="AA9" s="34"/>
      <c r="AB9" s="34"/>
      <c r="AC9" s="34"/>
      <c r="AD9" s="34"/>
      <c r="AE9" s="52" t="s">
        <v>216</v>
      </c>
      <c r="AF9" s="52" t="s">
        <v>481</v>
      </c>
      <c r="AG9" s="52" t="s">
        <v>218</v>
      </c>
      <c r="AH9" s="34"/>
      <c r="AI9" s="34"/>
      <c r="AJ9" s="34"/>
      <c r="AK9" s="34"/>
      <c r="AL9" s="34" t="s">
        <v>435</v>
      </c>
      <c r="AM9" s="2">
        <v>43550</v>
      </c>
      <c r="AN9" s="34"/>
      <c r="AO9" s="34"/>
      <c r="AP9" s="34" t="s">
        <v>474</v>
      </c>
      <c r="AQ9" s="2">
        <v>43550</v>
      </c>
    </row>
    <row r="10" spans="1:43">
      <c r="A10" s="52" t="s">
        <v>18</v>
      </c>
      <c r="B10" s="58" t="s">
        <v>482</v>
      </c>
      <c r="C10" s="34"/>
      <c r="D10" s="52" t="s">
        <v>476</v>
      </c>
      <c r="E10" s="29">
        <v>21</v>
      </c>
      <c r="F10" s="34"/>
      <c r="G10" s="52" t="s">
        <v>343</v>
      </c>
      <c r="H10" s="34"/>
      <c r="I10" s="52" t="s">
        <v>483</v>
      </c>
      <c r="J10" s="52">
        <v>100</v>
      </c>
      <c r="K10" s="52" t="s">
        <v>484</v>
      </c>
      <c r="L10" s="52" t="s">
        <v>479</v>
      </c>
      <c r="M10" s="52"/>
      <c r="N10" s="156" t="b">
        <v>1</v>
      </c>
      <c r="O10" s="34"/>
      <c r="P10" s="52">
        <v>2010</v>
      </c>
      <c r="Q10" s="34"/>
      <c r="R10" s="34"/>
      <c r="S10" s="34"/>
      <c r="T10" s="52" t="s">
        <v>210</v>
      </c>
      <c r="U10" s="34"/>
      <c r="V10" s="34"/>
      <c r="W10" s="34"/>
      <c r="X10" s="52" t="s">
        <v>17</v>
      </c>
      <c r="Y10" s="27">
        <v>5</v>
      </c>
      <c r="Z10" s="34">
        <v>1.3745330451021933</v>
      </c>
      <c r="AA10" s="34"/>
      <c r="AB10" s="34"/>
      <c r="AC10" s="34"/>
      <c r="AD10" s="34"/>
      <c r="AE10" s="52" t="s">
        <v>216</v>
      </c>
      <c r="AF10" s="52" t="s">
        <v>444</v>
      </c>
      <c r="AG10" s="52" t="s">
        <v>445</v>
      </c>
      <c r="AH10" s="34"/>
      <c r="AI10" s="34"/>
      <c r="AJ10" s="34"/>
      <c r="AK10" s="34"/>
      <c r="AL10" s="34" t="s">
        <v>435</v>
      </c>
      <c r="AM10" s="2">
        <v>43550</v>
      </c>
      <c r="AN10" s="34"/>
      <c r="AO10" s="34"/>
      <c r="AP10" s="34" t="s">
        <v>474</v>
      </c>
      <c r="AQ10" s="2">
        <v>43550</v>
      </c>
    </row>
    <row r="11" spans="1:43">
      <c r="A11" s="52" t="s">
        <v>11</v>
      </c>
      <c r="B11" s="60" t="s">
        <v>485</v>
      </c>
      <c r="C11" s="34"/>
      <c r="D11" s="52" t="s">
        <v>476</v>
      </c>
      <c r="E11" s="29">
        <v>21</v>
      </c>
      <c r="F11" s="34"/>
      <c r="G11" s="52" t="s">
        <v>486</v>
      </c>
      <c r="H11" s="34"/>
      <c r="I11" s="52" t="s">
        <v>487</v>
      </c>
      <c r="J11" s="52">
        <v>100</v>
      </c>
      <c r="K11" s="52" t="s">
        <v>478</v>
      </c>
      <c r="L11" s="52" t="s">
        <v>479</v>
      </c>
      <c r="M11" s="52"/>
      <c r="N11" s="156" t="b">
        <v>1</v>
      </c>
      <c r="O11" s="34"/>
      <c r="P11" s="52">
        <v>2011</v>
      </c>
      <c r="Q11" s="34"/>
      <c r="R11" s="34"/>
      <c r="S11" s="34"/>
      <c r="T11" s="52" t="s">
        <v>210</v>
      </c>
      <c r="U11" s="34"/>
      <c r="V11" s="34"/>
      <c r="W11" s="34"/>
      <c r="X11" s="52" t="s">
        <v>488</v>
      </c>
      <c r="Y11" s="27">
        <v>5</v>
      </c>
      <c r="Z11" s="34">
        <v>2.2451040536076641</v>
      </c>
      <c r="AA11" s="34"/>
      <c r="AB11" s="34"/>
      <c r="AC11" s="34"/>
      <c r="AD11" s="34"/>
      <c r="AE11" s="52" t="s">
        <v>216</v>
      </c>
      <c r="AF11" s="52" t="s">
        <v>481</v>
      </c>
      <c r="AG11" s="52" t="s">
        <v>349</v>
      </c>
      <c r="AH11" s="34"/>
      <c r="AI11" s="34"/>
      <c r="AJ11" s="34"/>
      <c r="AK11" s="34"/>
      <c r="AL11" s="34" t="s">
        <v>435</v>
      </c>
      <c r="AM11" s="2">
        <v>43550</v>
      </c>
      <c r="AN11" s="34"/>
      <c r="AO11" s="34"/>
      <c r="AP11" s="34" t="s">
        <v>474</v>
      </c>
      <c r="AQ11" s="2">
        <v>43550</v>
      </c>
    </row>
    <row r="13" spans="1:43">
      <c r="A13" s="34"/>
      <c r="B13" s="34"/>
      <c r="C13" s="34"/>
      <c r="D13" s="34"/>
      <c r="E13" s="34"/>
      <c r="F13" s="34"/>
      <c r="G13" s="34"/>
      <c r="H13" s="34"/>
      <c r="I13" s="34" t="s">
        <v>446</v>
      </c>
      <c r="J13" s="34"/>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4"/>
      <c r="AP13" s="34"/>
      <c r="AQ13" s="34"/>
    </row>
    <row r="14" spans="1:43">
      <c r="A14" s="34"/>
      <c r="B14" s="34"/>
      <c r="C14" s="34"/>
      <c r="D14" s="34"/>
      <c r="E14" s="34"/>
      <c r="F14" s="34"/>
      <c r="G14" s="34"/>
      <c r="H14" s="29" t="s">
        <v>4</v>
      </c>
      <c r="I14" s="29">
        <v>119.07</v>
      </c>
      <c r="J14" s="34"/>
      <c r="K14" s="34"/>
      <c r="L14" s="34"/>
      <c r="M14" s="34"/>
      <c r="N14" s="34"/>
      <c r="O14" s="34"/>
      <c r="P14" s="34"/>
      <c r="Q14" s="34"/>
      <c r="R14" s="34"/>
      <c r="S14" s="34"/>
      <c r="T14" s="34"/>
      <c r="U14" s="34"/>
      <c r="V14" s="34"/>
      <c r="W14" s="34"/>
      <c r="X14" s="34"/>
      <c r="Y14" s="34"/>
      <c r="Z14" s="34"/>
      <c r="AA14" s="34"/>
      <c r="AB14" s="34"/>
      <c r="AC14" s="34"/>
      <c r="AD14" s="34"/>
      <c r="AE14" s="34"/>
      <c r="AF14" s="34"/>
      <c r="AG14" s="34"/>
      <c r="AH14" s="34"/>
      <c r="AI14" s="34"/>
      <c r="AJ14" s="34"/>
      <c r="AK14" s="34"/>
      <c r="AL14" s="34"/>
      <c r="AM14" s="34"/>
      <c r="AN14" s="34"/>
      <c r="AO14" s="34"/>
      <c r="AP14" s="34"/>
      <c r="AQ14" s="34"/>
    </row>
    <row r="15" spans="1:43">
      <c r="A15" s="34"/>
      <c r="B15" s="34"/>
      <c r="C15" s="34"/>
      <c r="D15" s="34"/>
      <c r="E15" s="34"/>
      <c r="F15" s="34"/>
      <c r="G15" s="34"/>
      <c r="H15" s="29" t="s">
        <v>7</v>
      </c>
      <c r="I15" s="29">
        <v>126.17</v>
      </c>
      <c r="J15" s="34"/>
      <c r="K15" s="34"/>
      <c r="L15" s="34"/>
      <c r="M15" s="34"/>
      <c r="N15" s="34"/>
      <c r="O15" s="34"/>
      <c r="P15" s="34"/>
      <c r="Q15" s="34"/>
      <c r="R15" s="34"/>
      <c r="S15" s="34"/>
      <c r="T15" s="34"/>
      <c r="U15" s="34"/>
      <c r="V15" s="34"/>
      <c r="W15" s="34"/>
      <c r="X15" s="34"/>
      <c r="Y15" s="34"/>
      <c r="Z15" s="34"/>
      <c r="AA15" s="34"/>
      <c r="AB15" s="34"/>
      <c r="AC15" s="34"/>
      <c r="AD15" s="34"/>
      <c r="AE15" s="34"/>
      <c r="AF15" s="34"/>
      <c r="AG15" s="34"/>
      <c r="AH15" s="34"/>
      <c r="AI15" s="34"/>
      <c r="AJ15" s="34"/>
      <c r="AK15" s="34"/>
      <c r="AL15" s="34"/>
      <c r="AM15" s="34"/>
      <c r="AN15" s="34"/>
      <c r="AO15" s="34"/>
      <c r="AP15" s="34"/>
      <c r="AQ15" s="34"/>
    </row>
    <row r="16" spans="1:43">
      <c r="A16" s="34"/>
      <c r="B16" s="34"/>
      <c r="C16" s="34"/>
      <c r="D16" s="34"/>
      <c r="E16" s="34"/>
      <c r="F16" s="34"/>
      <c r="G16" s="34"/>
      <c r="H16" s="29" t="s">
        <v>10</v>
      </c>
      <c r="I16" s="29">
        <v>98.716499873000004</v>
      </c>
      <c r="J16" s="34" t="s">
        <v>489</v>
      </c>
      <c r="K16" s="34"/>
      <c r="L16" s="34"/>
      <c r="M16" s="34"/>
      <c r="N16" s="34"/>
      <c r="O16" s="34"/>
      <c r="P16" s="34"/>
      <c r="Q16" s="34"/>
      <c r="R16" s="34"/>
      <c r="S16" s="34"/>
      <c r="T16" s="34"/>
      <c r="U16" s="34"/>
      <c r="V16" s="34"/>
      <c r="W16" s="34"/>
      <c r="X16" s="34"/>
      <c r="Y16" s="34"/>
      <c r="Z16" s="34"/>
      <c r="AA16" s="34"/>
      <c r="AB16" s="34"/>
      <c r="AC16" s="34"/>
      <c r="AD16" s="34"/>
      <c r="AE16" s="34"/>
      <c r="AF16" s="34"/>
      <c r="AG16" s="34"/>
      <c r="AH16" s="34"/>
      <c r="AI16" s="34"/>
      <c r="AJ16" s="34"/>
      <c r="AK16" s="34"/>
      <c r="AL16" s="34"/>
      <c r="AM16" s="34"/>
      <c r="AN16" s="34"/>
      <c r="AO16" s="34"/>
      <c r="AP16" s="34"/>
      <c r="AQ16" s="34"/>
    </row>
    <row r="17" spans="8:10">
      <c r="H17" s="29" t="s">
        <v>13</v>
      </c>
      <c r="I17" s="29">
        <v>98.911788922999989</v>
      </c>
      <c r="J17" s="34" t="s">
        <v>489</v>
      </c>
    </row>
    <row r="18" spans="8:10">
      <c r="H18" s="29" t="s">
        <v>15</v>
      </c>
      <c r="I18" s="29">
        <v>99.219514965999991</v>
      </c>
      <c r="J18" s="34" t="s">
        <v>489</v>
      </c>
    </row>
    <row r="19" spans="8:10">
      <c r="H19" s="29" t="s">
        <v>17</v>
      </c>
      <c r="I19" s="29">
        <v>103.128</v>
      </c>
      <c r="J19" s="34"/>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00B0F0"/>
  </sheetPr>
  <dimension ref="A1:F12"/>
  <sheetViews>
    <sheetView zoomScaleNormal="100" workbookViewId="0" xr3:uid="{C67EF94B-0B3B-5838-830C-E3A509766221}">
      <pane xSplit="1" ySplit="1" topLeftCell="B2" activePane="bottomRight" state="frozen"/>
      <selection pane="bottomRight" activeCell="D5" sqref="D5"/>
      <selection pane="bottomLeft" activeCell="A2" sqref="A2"/>
      <selection pane="topRight" activeCell="B1" sqref="B1"/>
    </sheetView>
  </sheetViews>
  <sheetFormatPr defaultColWidth="30" defaultRowHeight="12.75"/>
  <cols>
    <col min="1" max="1" width="15.140625" style="35" customWidth="1"/>
    <col min="2" max="2" width="18.28515625" style="35" customWidth="1"/>
    <col min="3" max="3" width="11.85546875" style="35" customWidth="1"/>
    <col min="4" max="4" width="58.5703125" style="35" customWidth="1"/>
    <col min="5" max="5" width="125.7109375" style="35" customWidth="1"/>
    <col min="6" max="16384" width="30" style="35"/>
  </cols>
  <sheetData>
    <row r="1" spans="1:6" s="46" customFormat="1" ht="15">
      <c r="A1" s="151" t="s">
        <v>288</v>
      </c>
      <c r="B1" s="151" t="s">
        <v>490</v>
      </c>
      <c r="C1" s="151" t="s">
        <v>491</v>
      </c>
      <c r="D1" s="151" t="s">
        <v>492</v>
      </c>
      <c r="E1" s="151" t="s">
        <v>493</v>
      </c>
      <c r="F1" s="151" t="s">
        <v>494</v>
      </c>
    </row>
    <row r="2" spans="1:6" ht="114.75">
      <c r="A2" s="35" t="s">
        <v>4</v>
      </c>
      <c r="B2" s="103" t="s">
        <v>495</v>
      </c>
      <c r="D2" s="35" t="s">
        <v>496</v>
      </c>
      <c r="E2" s="35" t="s">
        <v>497</v>
      </c>
      <c r="F2" s="35" t="s">
        <v>498</v>
      </c>
    </row>
    <row r="3" spans="1:6" ht="139.15" customHeight="1">
      <c r="A3" s="35" t="s">
        <v>7</v>
      </c>
      <c r="B3" s="103" t="s">
        <v>495</v>
      </c>
      <c r="D3" s="35" t="s">
        <v>496</v>
      </c>
      <c r="E3" s="35" t="s">
        <v>499</v>
      </c>
      <c r="F3" s="35" t="s">
        <v>500</v>
      </c>
    </row>
    <row r="4" spans="1:6" ht="108.6" customHeight="1">
      <c r="A4" s="35" t="s">
        <v>10</v>
      </c>
      <c r="B4" s="103" t="s">
        <v>495</v>
      </c>
      <c r="D4" s="35" t="s">
        <v>501</v>
      </c>
      <c r="E4" s="35" t="s">
        <v>502</v>
      </c>
      <c r="F4" s="35" t="s">
        <v>503</v>
      </c>
    </row>
    <row r="5" spans="1:6" ht="165.75">
      <c r="A5" s="35" t="s">
        <v>13</v>
      </c>
      <c r="B5" s="103" t="s">
        <v>495</v>
      </c>
      <c r="D5" s="35" t="s">
        <v>504</v>
      </c>
      <c r="E5" s="35" t="s">
        <v>502</v>
      </c>
      <c r="F5" s="35" t="s">
        <v>505</v>
      </c>
    </row>
    <row r="6" spans="1:6" ht="140.25">
      <c r="A6" s="35" t="s">
        <v>15</v>
      </c>
      <c r="B6" s="103" t="s">
        <v>495</v>
      </c>
      <c r="D6" s="35" t="s">
        <v>506</v>
      </c>
      <c r="E6" s="35" t="s">
        <v>507</v>
      </c>
      <c r="F6" s="35" t="s">
        <v>508</v>
      </c>
    </row>
    <row r="7" spans="1:6" ht="96.75" customHeight="1">
      <c r="A7" s="35" t="s">
        <v>17</v>
      </c>
      <c r="B7" s="103" t="s">
        <v>495</v>
      </c>
      <c r="D7" s="35" t="s">
        <v>509</v>
      </c>
      <c r="E7" s="35" t="s">
        <v>510</v>
      </c>
      <c r="F7" s="34" t="s">
        <v>19</v>
      </c>
    </row>
    <row r="8" spans="1:6" ht="105">
      <c r="A8" s="35" t="s">
        <v>5</v>
      </c>
      <c r="B8" s="103" t="s">
        <v>511</v>
      </c>
      <c r="C8" s="156" t="b">
        <v>0</v>
      </c>
      <c r="D8" s="41" t="s">
        <v>512</v>
      </c>
      <c r="E8" s="41" t="s">
        <v>513</v>
      </c>
      <c r="F8" s="40" t="s">
        <v>514</v>
      </c>
    </row>
    <row r="9" spans="1:6" ht="105">
      <c r="A9" s="35" t="s">
        <v>298</v>
      </c>
      <c r="B9" s="35" t="s">
        <v>511</v>
      </c>
      <c r="C9" s="156" t="b">
        <v>0</v>
      </c>
      <c r="D9" s="41" t="s">
        <v>512</v>
      </c>
      <c r="E9" s="41" t="s">
        <v>513</v>
      </c>
      <c r="F9" s="40" t="s">
        <v>515</v>
      </c>
    </row>
    <row r="10" spans="1:6" ht="105">
      <c r="A10" s="35" t="s">
        <v>18</v>
      </c>
      <c r="B10" s="35" t="s">
        <v>511</v>
      </c>
      <c r="C10" s="156" t="b">
        <v>0</v>
      </c>
      <c r="D10" s="41" t="s">
        <v>516</v>
      </c>
      <c r="E10" s="41" t="s">
        <v>513</v>
      </c>
      <c r="F10" s="40" t="s">
        <v>517</v>
      </c>
    </row>
    <row r="11" spans="1:6" ht="105">
      <c r="A11" s="35" t="s">
        <v>11</v>
      </c>
      <c r="B11" s="35" t="s">
        <v>511</v>
      </c>
      <c r="C11" s="156" t="b">
        <v>0</v>
      </c>
      <c r="D11" s="41" t="s">
        <v>518</v>
      </c>
      <c r="E11" s="41" t="s">
        <v>513</v>
      </c>
      <c r="F11" s="40" t="s">
        <v>519</v>
      </c>
    </row>
    <row r="12" spans="1:6" ht="15">
      <c r="C12" s="156"/>
    </row>
  </sheetData>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0B0F0"/>
  </sheetPr>
  <dimension ref="A1:I770"/>
  <sheetViews>
    <sheetView workbookViewId="0" xr3:uid="{274F5AE0-5452-572F-8038-C13FFDA59D49}">
      <pane ySplit="1" topLeftCell="A750" activePane="bottomLeft" state="frozen"/>
      <selection pane="bottomLeft" activeCell="F768" sqref="F768"/>
    </sheetView>
  </sheetViews>
  <sheetFormatPr defaultRowHeight="15"/>
  <cols>
    <col min="1" max="1" width="15.28515625" style="46" bestFit="1" customWidth="1"/>
    <col min="2" max="2" width="11.85546875" style="46" bestFit="1" customWidth="1"/>
    <col min="3" max="3" width="18.28515625" style="46" bestFit="1" customWidth="1"/>
    <col min="4" max="4" width="23.85546875" style="46" bestFit="1" customWidth="1"/>
    <col min="5" max="5" width="23.140625" style="46" bestFit="1" customWidth="1"/>
    <col min="6" max="6" width="21.85546875" style="46" bestFit="1" customWidth="1"/>
    <col min="7" max="7" width="7.28515625" style="46" bestFit="1" customWidth="1"/>
    <col min="8" max="8" width="25.5703125" style="46" bestFit="1" customWidth="1"/>
    <col min="9" max="9" width="31" style="46" bestFit="1" customWidth="1"/>
    <col min="10" max="16384" width="9.140625" style="46"/>
  </cols>
  <sheetData>
    <row r="1" spans="1:9">
      <c r="A1" s="151" t="s">
        <v>288</v>
      </c>
      <c r="B1" s="151" t="s">
        <v>70</v>
      </c>
      <c r="C1" s="151" t="s">
        <v>154</v>
      </c>
      <c r="D1" s="151" t="s">
        <v>520</v>
      </c>
      <c r="E1" s="151" t="s">
        <v>521</v>
      </c>
      <c r="F1" s="151" t="s">
        <v>522</v>
      </c>
      <c r="G1" s="151" t="s">
        <v>523</v>
      </c>
      <c r="H1" s="151" t="s">
        <v>524</v>
      </c>
      <c r="I1" s="151" t="s">
        <v>525</v>
      </c>
    </row>
    <row r="2" spans="1:9">
      <c r="A2" s="46" t="s">
        <v>4</v>
      </c>
      <c r="B2" s="46">
        <v>329</v>
      </c>
      <c r="C2" s="46">
        <v>0.38769313589999999</v>
      </c>
      <c r="D2" s="46">
        <v>0.14255000000000001</v>
      </c>
      <c r="E2" s="46" t="s">
        <v>211</v>
      </c>
      <c r="F2" s="46" t="s">
        <v>212</v>
      </c>
      <c r="G2" s="152" t="s">
        <v>1</v>
      </c>
    </row>
    <row r="3" spans="1:9">
      <c r="A3" s="46" t="s">
        <v>4</v>
      </c>
      <c r="B3" s="46">
        <v>347</v>
      </c>
      <c r="C3" s="46">
        <v>2.0472244800000001E-2</v>
      </c>
      <c r="D3" s="46">
        <v>1.0741000000000001E-2</v>
      </c>
      <c r="E3" s="46" t="s">
        <v>211</v>
      </c>
      <c r="F3" s="46" t="s">
        <v>212</v>
      </c>
      <c r="G3" s="152" t="s">
        <v>1</v>
      </c>
    </row>
    <row r="4" spans="1:9">
      <c r="A4" s="46" t="s">
        <v>4</v>
      </c>
      <c r="B4" s="46">
        <v>488</v>
      </c>
      <c r="C4" s="46">
        <v>0.3069167787</v>
      </c>
      <c r="D4" s="46">
        <v>0.213528</v>
      </c>
      <c r="E4" s="46" t="s">
        <v>211</v>
      </c>
      <c r="F4" s="46" t="s">
        <v>212</v>
      </c>
      <c r="G4" s="152" t="s">
        <v>1</v>
      </c>
    </row>
    <row r="5" spans="1:9">
      <c r="A5" s="46" t="s">
        <v>4</v>
      </c>
      <c r="B5" s="46">
        <v>520</v>
      </c>
      <c r="C5" s="46">
        <v>2.5534674899999998E-2</v>
      </c>
      <c r="D5" s="46">
        <v>1.1141E-2</v>
      </c>
      <c r="E5" s="46" t="s">
        <v>211</v>
      </c>
      <c r="F5" s="46" t="s">
        <v>212</v>
      </c>
      <c r="G5" s="152" t="s">
        <v>1</v>
      </c>
    </row>
    <row r="6" spans="1:9">
      <c r="A6" s="46" t="s">
        <v>4</v>
      </c>
      <c r="B6" s="46">
        <v>525</v>
      </c>
      <c r="C6" s="46">
        <v>1.91370984E-2</v>
      </c>
      <c r="D6" s="46">
        <v>1.7559999999999999E-2</v>
      </c>
      <c r="E6" s="46" t="s">
        <v>211</v>
      </c>
      <c r="F6" s="46" t="s">
        <v>229</v>
      </c>
      <c r="G6" s="152" t="s">
        <v>1</v>
      </c>
    </row>
    <row r="7" spans="1:9">
      <c r="A7" s="46" t="s">
        <v>4</v>
      </c>
      <c r="B7" s="46">
        <v>612</v>
      </c>
      <c r="C7" s="46">
        <v>7.6214606999999998E-3</v>
      </c>
      <c r="D7" s="46">
        <v>4.7930000000000004E-3</v>
      </c>
      <c r="E7" s="46" t="s">
        <v>211</v>
      </c>
      <c r="F7" s="46" t="s">
        <v>212</v>
      </c>
      <c r="G7" s="152" t="s">
        <v>1</v>
      </c>
    </row>
    <row r="8" spans="1:9">
      <c r="A8" s="46" t="s">
        <v>4</v>
      </c>
      <c r="B8" s="46">
        <v>613</v>
      </c>
      <c r="C8" s="46">
        <v>0.26274568529999998</v>
      </c>
      <c r="D8" s="46">
        <v>8.1686999999999996E-2</v>
      </c>
      <c r="E8" s="46" t="s">
        <v>211</v>
      </c>
      <c r="F8" s="46" t="s">
        <v>236</v>
      </c>
      <c r="G8" s="152" t="s">
        <v>1</v>
      </c>
    </row>
    <row r="9" spans="1:9">
      <c r="A9" s="46" t="s">
        <v>4</v>
      </c>
      <c r="B9" s="46">
        <v>666</v>
      </c>
      <c r="C9" s="46">
        <v>0.15142785419999999</v>
      </c>
      <c r="D9" s="46">
        <v>5.1402000000000003E-2</v>
      </c>
      <c r="E9" s="46" t="s">
        <v>211</v>
      </c>
      <c r="F9" s="46" t="s">
        <v>212</v>
      </c>
      <c r="G9" s="152" t="s">
        <v>1</v>
      </c>
    </row>
    <row r="10" spans="1:9">
      <c r="A10" s="46" t="s">
        <v>4</v>
      </c>
      <c r="B10" s="46">
        <v>696</v>
      </c>
      <c r="C10" s="46">
        <v>5.1776977392E-3</v>
      </c>
      <c r="D10" s="46">
        <v>4.7609999999999996E-3</v>
      </c>
      <c r="E10" s="46" t="s">
        <v>211</v>
      </c>
      <c r="F10" s="46" t="s">
        <v>229</v>
      </c>
      <c r="G10" s="152" t="s">
        <v>1</v>
      </c>
    </row>
    <row r="11" spans="1:9">
      <c r="A11" s="46" t="s">
        <v>4</v>
      </c>
      <c r="B11" s="46">
        <v>699</v>
      </c>
      <c r="C11" s="46">
        <v>0.94511675790000005</v>
      </c>
      <c r="D11" s="46">
        <v>0.242647</v>
      </c>
      <c r="E11" s="46" t="s">
        <v>211</v>
      </c>
      <c r="F11" s="46" t="s">
        <v>236</v>
      </c>
      <c r="G11" s="152" t="s">
        <v>1</v>
      </c>
    </row>
    <row r="12" spans="1:9">
      <c r="A12" s="46" t="s">
        <v>4</v>
      </c>
      <c r="B12" s="46">
        <v>778</v>
      </c>
      <c r="C12" s="46">
        <v>7.8439850999999991E-2</v>
      </c>
      <c r="D12" s="46">
        <v>7.2101999999999999E-2</v>
      </c>
      <c r="E12" s="46" t="s">
        <v>211</v>
      </c>
      <c r="F12" s="46" t="s">
        <v>212</v>
      </c>
      <c r="G12" s="152" t="s">
        <v>1</v>
      </c>
    </row>
    <row r="13" spans="1:9">
      <c r="A13" s="46" t="s">
        <v>4</v>
      </c>
      <c r="B13" s="46">
        <v>784</v>
      </c>
      <c r="C13" s="46">
        <v>0.43069597620000005</v>
      </c>
      <c r="D13" s="46">
        <v>0.101767</v>
      </c>
      <c r="E13" s="46" t="s">
        <v>211</v>
      </c>
      <c r="F13" s="46" t="s">
        <v>229</v>
      </c>
      <c r="G13" s="152" t="s">
        <v>1</v>
      </c>
    </row>
    <row r="14" spans="1:9">
      <c r="A14" s="46" t="s">
        <v>4</v>
      </c>
      <c r="B14" s="46">
        <v>795</v>
      </c>
      <c r="C14" s="46">
        <v>2.1473604599999998E-2</v>
      </c>
      <c r="D14" s="46">
        <v>1.2019E-2</v>
      </c>
      <c r="E14" s="46" t="s">
        <v>211</v>
      </c>
      <c r="F14" s="46" t="s">
        <v>212</v>
      </c>
      <c r="G14" s="152" t="s">
        <v>1</v>
      </c>
    </row>
    <row r="15" spans="1:9">
      <c r="A15" s="46" t="s">
        <v>4</v>
      </c>
      <c r="B15" s="46">
        <v>797</v>
      </c>
      <c r="C15" s="46">
        <v>44.368899999999996</v>
      </c>
      <c r="D15" s="46">
        <v>4.2958400000000001</v>
      </c>
      <c r="E15" s="46" t="s">
        <v>211</v>
      </c>
      <c r="F15" s="46" t="s">
        <v>258</v>
      </c>
      <c r="G15" s="152" t="s">
        <v>1</v>
      </c>
    </row>
    <row r="16" spans="1:9">
      <c r="A16" s="46" t="s">
        <v>4</v>
      </c>
      <c r="B16" s="46">
        <v>2670</v>
      </c>
      <c r="C16" s="46">
        <v>0.40638518549999997</v>
      </c>
      <c r="D16" s="46">
        <v>0.23325100000000001</v>
      </c>
      <c r="E16" s="46" t="s">
        <v>211</v>
      </c>
      <c r="F16" s="46" t="s">
        <v>229</v>
      </c>
      <c r="G16" s="152" t="s">
        <v>1</v>
      </c>
    </row>
    <row r="17" spans="1:7">
      <c r="A17" s="46" t="s">
        <v>4</v>
      </c>
      <c r="B17" s="46">
        <v>3249</v>
      </c>
      <c r="C17" s="46">
        <v>7.6081054269843715</v>
      </c>
      <c r="D17" s="46">
        <v>1.5215973253975748</v>
      </c>
      <c r="E17" s="46" t="s">
        <v>211</v>
      </c>
      <c r="F17" s="46" t="s">
        <v>264</v>
      </c>
      <c r="G17" s="152" t="s">
        <v>1</v>
      </c>
    </row>
    <row r="18" spans="1:7">
      <c r="A18" s="46" t="s">
        <v>4</v>
      </c>
      <c r="B18" s="46">
        <v>3248</v>
      </c>
      <c r="C18" s="46">
        <v>2.1126514288045581</v>
      </c>
      <c r="D18" s="46">
        <v>0.42252368798214124</v>
      </c>
      <c r="E18" s="46" t="s">
        <v>211</v>
      </c>
      <c r="F18" s="46" t="s">
        <v>268</v>
      </c>
      <c r="G18" s="152" t="s">
        <v>1</v>
      </c>
    </row>
    <row r="19" spans="1:7">
      <c r="A19" s="46" t="s">
        <v>4</v>
      </c>
      <c r="B19" s="46">
        <v>3247</v>
      </c>
      <c r="C19" s="46">
        <v>4.5903578598533539</v>
      </c>
      <c r="D19" s="46">
        <v>0.91805723635182568</v>
      </c>
      <c r="E19" s="46" t="s">
        <v>211</v>
      </c>
      <c r="F19" s="46" t="s">
        <v>269</v>
      </c>
      <c r="G19" s="152" t="s">
        <v>1</v>
      </c>
    </row>
    <row r="20" spans="1:7">
      <c r="A20" s="46" t="s">
        <v>4</v>
      </c>
      <c r="B20" s="46">
        <v>3246</v>
      </c>
      <c r="C20" s="46">
        <v>21.942921808057431</v>
      </c>
      <c r="D20" s="46">
        <v>4.3885158341953252</v>
      </c>
      <c r="E20" s="46" t="s">
        <v>211</v>
      </c>
      <c r="F20" s="46" t="s">
        <v>270</v>
      </c>
      <c r="G20" s="152" t="s">
        <v>1</v>
      </c>
    </row>
    <row r="21" spans="1:7">
      <c r="A21" s="46" t="s">
        <v>4</v>
      </c>
      <c r="B21" s="46">
        <v>3245</v>
      </c>
      <c r="C21" s="46">
        <v>23.441204613020268</v>
      </c>
      <c r="D21" s="46">
        <v>4.6881677160731323</v>
      </c>
      <c r="E21" s="46" t="s">
        <v>211</v>
      </c>
      <c r="F21" s="46" t="s">
        <v>271</v>
      </c>
      <c r="G21" s="152" t="s">
        <v>1</v>
      </c>
    </row>
    <row r="22" spans="1:7">
      <c r="A22" s="46" t="s">
        <v>4</v>
      </c>
      <c r="B22" s="46">
        <v>3254</v>
      </c>
      <c r="C22" s="46">
        <v>1.5216250558720554</v>
      </c>
      <c r="D22" s="46">
        <v>0.30431024286182701</v>
      </c>
      <c r="E22" s="46" t="s">
        <v>211</v>
      </c>
      <c r="F22" s="46" t="s">
        <v>272</v>
      </c>
      <c r="G22" s="152" t="s">
        <v>1</v>
      </c>
    </row>
    <row r="23" spans="1:7">
      <c r="A23" s="46" t="s">
        <v>4</v>
      </c>
      <c r="B23" s="46">
        <v>3253</v>
      </c>
      <c r="C23" s="46">
        <v>0.42253138829953241</v>
      </c>
      <c r="D23" s="46">
        <v>8.4502176731366355E-2</v>
      </c>
      <c r="E23" s="46" t="s">
        <v>211</v>
      </c>
      <c r="F23" s="46" t="s">
        <v>273</v>
      </c>
      <c r="G23" s="152" t="s">
        <v>1</v>
      </c>
    </row>
    <row r="24" spans="1:7">
      <c r="A24" s="46" t="s">
        <v>4</v>
      </c>
      <c r="B24" s="46">
        <v>3252</v>
      </c>
      <c r="C24" s="46">
        <v>0.91807396756075943</v>
      </c>
      <c r="D24" s="46">
        <v>0.18360588303629197</v>
      </c>
      <c r="E24" s="46" t="s">
        <v>211</v>
      </c>
      <c r="F24" s="46" t="s">
        <v>274</v>
      </c>
      <c r="G24" s="152" t="s">
        <v>1</v>
      </c>
    </row>
    <row r="25" spans="1:7">
      <c r="A25" s="46" t="s">
        <v>4</v>
      </c>
      <c r="B25" s="46">
        <v>3251</v>
      </c>
      <c r="C25" s="46">
        <v>4.3885958130598484</v>
      </c>
      <c r="D25" s="46">
        <v>0.87767656857441612</v>
      </c>
      <c r="E25" s="46" t="s">
        <v>211</v>
      </c>
      <c r="F25" s="46" t="s">
        <v>275</v>
      </c>
      <c r="G25" s="152" t="s">
        <v>1</v>
      </c>
    </row>
    <row r="26" spans="1:7">
      <c r="A26" s="46" t="s">
        <v>4</v>
      </c>
      <c r="B26" s="46">
        <v>3250</v>
      </c>
      <c r="C26" s="46">
        <v>4.6882531559678027</v>
      </c>
      <c r="D26" s="46">
        <v>0.93760512879609836</v>
      </c>
      <c r="E26" s="46" t="s">
        <v>211</v>
      </c>
      <c r="F26" s="46" t="s">
        <v>276</v>
      </c>
      <c r="G26" s="152" t="s">
        <v>1</v>
      </c>
    </row>
    <row r="27" spans="1:7">
      <c r="A27" s="46" t="s">
        <v>7</v>
      </c>
      <c r="B27" s="46">
        <v>292</v>
      </c>
      <c r="C27" s="46">
        <v>0.32396049319999998</v>
      </c>
      <c r="D27" s="46">
        <v>9.8329999999999904E-2</v>
      </c>
      <c r="E27" s="46" t="s">
        <v>211</v>
      </c>
      <c r="F27" s="46" t="s">
        <v>212</v>
      </c>
      <c r="G27" s="152" t="s">
        <v>1</v>
      </c>
    </row>
    <row r="28" spans="1:7">
      <c r="A28" s="46" t="s">
        <v>7</v>
      </c>
      <c r="B28" s="46">
        <v>329</v>
      </c>
      <c r="C28" s="46">
        <v>1.4430732879999999</v>
      </c>
      <c r="D28" s="46">
        <v>0.25822299999999998</v>
      </c>
      <c r="E28" s="46" t="s">
        <v>211</v>
      </c>
      <c r="F28" s="46" t="s">
        <v>212</v>
      </c>
      <c r="G28" s="152" t="s">
        <v>1</v>
      </c>
    </row>
    <row r="29" spans="1:7">
      <c r="A29" s="46" t="s">
        <v>7</v>
      </c>
      <c r="B29" s="46">
        <v>347</v>
      </c>
      <c r="C29" s="46">
        <v>7.3099659999999997E-2</v>
      </c>
      <c r="D29" s="46">
        <v>1.9817999999999999E-2</v>
      </c>
      <c r="E29" s="46" t="s">
        <v>211</v>
      </c>
      <c r="F29" s="46" t="s">
        <v>212</v>
      </c>
      <c r="G29" s="152" t="s">
        <v>1</v>
      </c>
    </row>
    <row r="30" spans="1:7">
      <c r="A30" s="46" t="s">
        <v>7</v>
      </c>
      <c r="B30" s="46">
        <v>380</v>
      </c>
      <c r="C30" s="46">
        <v>9.5803554400000004E-2</v>
      </c>
      <c r="D30" s="46">
        <v>2.3806000000000001E-2</v>
      </c>
      <c r="E30" s="46" t="s">
        <v>211</v>
      </c>
      <c r="F30" s="46" t="s">
        <v>212</v>
      </c>
      <c r="G30" s="152" t="s">
        <v>1</v>
      </c>
    </row>
    <row r="31" spans="1:7">
      <c r="A31" s="46" t="s">
        <v>7</v>
      </c>
      <c r="B31" s="46">
        <v>488</v>
      </c>
      <c r="C31" s="46">
        <v>1.827921498</v>
      </c>
      <c r="D31" s="46">
        <v>0.52647500000000003</v>
      </c>
      <c r="E31" s="46" t="s">
        <v>211</v>
      </c>
      <c r="F31" s="46" t="s">
        <v>212</v>
      </c>
      <c r="G31" s="152" t="s">
        <v>1</v>
      </c>
    </row>
    <row r="32" spans="1:7">
      <c r="A32" s="46" t="s">
        <v>7</v>
      </c>
      <c r="B32" s="46">
        <v>520</v>
      </c>
      <c r="C32" s="46">
        <v>4.7557778799999999E-2</v>
      </c>
      <c r="D32" s="46">
        <v>1.3507999999999999E-2</v>
      </c>
      <c r="E32" s="46" t="s">
        <v>211</v>
      </c>
      <c r="F32" s="46" t="s">
        <v>212</v>
      </c>
      <c r="G32" s="152" t="s">
        <v>1</v>
      </c>
    </row>
    <row r="33" spans="1:7">
      <c r="A33" s="46" t="s">
        <v>7</v>
      </c>
      <c r="B33" s="46">
        <v>525</v>
      </c>
      <c r="C33" s="46">
        <v>0.14456532759999999</v>
      </c>
      <c r="D33" s="46">
        <v>2.4764999999999999E-2</v>
      </c>
      <c r="E33" s="46" t="s">
        <v>211</v>
      </c>
      <c r="F33" s="46" t="s">
        <v>229</v>
      </c>
      <c r="G33" s="152" t="s">
        <v>1</v>
      </c>
    </row>
    <row r="34" spans="1:7">
      <c r="A34" s="46" t="s">
        <v>7</v>
      </c>
      <c r="B34" s="46">
        <v>526</v>
      </c>
      <c r="C34" s="46">
        <v>2.3907888799999999E-2</v>
      </c>
      <c r="D34" s="46">
        <v>1.5389999999999999E-2</v>
      </c>
      <c r="E34" s="46" t="s">
        <v>211</v>
      </c>
      <c r="F34" s="46" t="s">
        <v>306</v>
      </c>
      <c r="G34" s="152" t="s">
        <v>1</v>
      </c>
    </row>
    <row r="35" spans="1:7">
      <c r="A35" s="46" t="s">
        <v>7</v>
      </c>
      <c r="B35" s="46">
        <v>586</v>
      </c>
      <c r="C35" s="46">
        <v>2.1155901599999999E-2</v>
      </c>
      <c r="D35" s="46">
        <v>6.3109999999999998E-3</v>
      </c>
      <c r="E35" s="46" t="s">
        <v>211</v>
      </c>
      <c r="F35" s="46" t="s">
        <v>212</v>
      </c>
      <c r="G35" s="152" t="s">
        <v>1</v>
      </c>
    </row>
    <row r="36" spans="1:7">
      <c r="A36" s="46" t="s">
        <v>7</v>
      </c>
      <c r="B36" s="46">
        <v>612</v>
      </c>
      <c r="C36" s="46">
        <v>2.6917874800000002E-2</v>
      </c>
      <c r="D36" s="46">
        <v>1.1072E-2</v>
      </c>
      <c r="E36" s="46" t="s">
        <v>211</v>
      </c>
      <c r="F36" s="46" t="s">
        <v>212</v>
      </c>
      <c r="G36" s="152" t="s">
        <v>1</v>
      </c>
    </row>
    <row r="37" spans="1:7">
      <c r="A37" s="46" t="s">
        <v>7</v>
      </c>
      <c r="B37" s="46">
        <v>613</v>
      </c>
      <c r="C37" s="46">
        <v>0.28870065719999999</v>
      </c>
      <c r="D37" s="46">
        <v>7.7632999999999994E-2</v>
      </c>
      <c r="E37" s="46" t="s">
        <v>211</v>
      </c>
      <c r="F37" s="46" t="s">
        <v>236</v>
      </c>
      <c r="G37" s="152" t="s">
        <v>1</v>
      </c>
    </row>
    <row r="38" spans="1:7">
      <c r="A38" s="46" t="s">
        <v>7</v>
      </c>
      <c r="B38" s="46">
        <v>666</v>
      </c>
      <c r="C38" s="46">
        <v>0.43395398159999998</v>
      </c>
      <c r="D38" s="46">
        <v>7.9274999999999998E-2</v>
      </c>
      <c r="E38" s="46" t="s">
        <v>211</v>
      </c>
      <c r="F38" s="46" t="s">
        <v>212</v>
      </c>
      <c r="G38" s="152" t="s">
        <v>1</v>
      </c>
    </row>
    <row r="39" spans="1:7">
      <c r="A39" s="46" t="s">
        <v>7</v>
      </c>
      <c r="B39" s="46">
        <v>669</v>
      </c>
      <c r="C39" s="46">
        <v>8.5139603999999994E-2</v>
      </c>
      <c r="D39" s="46">
        <v>2.6348E-2</v>
      </c>
      <c r="E39" s="46" t="s">
        <v>211</v>
      </c>
      <c r="F39" s="46" t="s">
        <v>212</v>
      </c>
      <c r="G39" s="152" t="s">
        <v>1</v>
      </c>
    </row>
    <row r="40" spans="1:7">
      <c r="A40" s="46" t="s">
        <v>7</v>
      </c>
      <c r="B40" s="46">
        <v>694</v>
      </c>
      <c r="C40" s="46">
        <v>0.32396049319999998</v>
      </c>
      <c r="D40" s="46">
        <v>9.8329999999999904E-2</v>
      </c>
      <c r="E40" s="46" t="s">
        <v>211</v>
      </c>
      <c r="F40" s="46" t="s">
        <v>229</v>
      </c>
      <c r="G40" s="152" t="s">
        <v>1</v>
      </c>
    </row>
    <row r="41" spans="1:7">
      <c r="A41" s="46" t="s">
        <v>7</v>
      </c>
      <c r="B41" s="46">
        <v>696</v>
      </c>
      <c r="C41" s="46">
        <v>3.9129817999999997E-2</v>
      </c>
      <c r="D41" s="46">
        <v>6.692E-3</v>
      </c>
      <c r="E41" s="46" t="s">
        <v>211</v>
      </c>
      <c r="F41" s="46" t="s">
        <v>229</v>
      </c>
      <c r="G41" s="152" t="s">
        <v>1</v>
      </c>
    </row>
    <row r="42" spans="1:7">
      <c r="A42" s="46" t="s">
        <v>7</v>
      </c>
      <c r="B42" s="46">
        <v>699</v>
      </c>
      <c r="C42" s="46">
        <v>7.1872445707999999</v>
      </c>
      <c r="D42" s="46">
        <v>1.902515</v>
      </c>
      <c r="E42" s="46" t="s">
        <v>211</v>
      </c>
      <c r="F42" s="46" t="s">
        <v>236</v>
      </c>
      <c r="G42" s="152" t="s">
        <v>1</v>
      </c>
    </row>
    <row r="43" spans="1:7">
      <c r="A43" s="46" t="s">
        <v>7</v>
      </c>
      <c r="B43" s="46">
        <v>715</v>
      </c>
      <c r="C43" s="46">
        <v>3.4055841599999997E-2</v>
      </c>
      <c r="D43" s="46">
        <v>1.3591000000000001E-2</v>
      </c>
      <c r="E43" s="46" t="s">
        <v>211</v>
      </c>
      <c r="F43" s="46" t="s">
        <v>212</v>
      </c>
      <c r="G43" s="152" t="s">
        <v>1</v>
      </c>
    </row>
    <row r="44" spans="1:7">
      <c r="A44" s="46" t="s">
        <v>7</v>
      </c>
      <c r="B44" s="46">
        <v>778</v>
      </c>
      <c r="C44" s="46">
        <v>0.59279524279999996</v>
      </c>
      <c r="D44" s="46">
        <v>0.101504</v>
      </c>
      <c r="E44" s="46" t="s">
        <v>211</v>
      </c>
      <c r="F44" s="46" t="s">
        <v>212</v>
      </c>
      <c r="G44" s="152" t="s">
        <v>1</v>
      </c>
    </row>
    <row r="45" spans="1:7">
      <c r="A45" s="46" t="s">
        <v>7</v>
      </c>
      <c r="B45" s="46">
        <v>784</v>
      </c>
      <c r="C45" s="46">
        <v>2.7789910743999999</v>
      </c>
      <c r="D45" s="46">
        <v>0.72513499999999997</v>
      </c>
      <c r="E45" s="46" t="s">
        <v>211</v>
      </c>
      <c r="F45" s="46" t="s">
        <v>229</v>
      </c>
      <c r="G45" s="152" t="s">
        <v>1</v>
      </c>
    </row>
    <row r="46" spans="1:7">
      <c r="A46" s="46" t="s">
        <v>7</v>
      </c>
      <c r="B46" s="46">
        <v>795</v>
      </c>
      <c r="C46" s="46">
        <v>0.10440351439999999</v>
      </c>
      <c r="D46" s="46">
        <v>4.2023999999999999E-2</v>
      </c>
      <c r="E46" s="46" t="s">
        <v>211</v>
      </c>
      <c r="F46" s="46" t="s">
        <v>212</v>
      </c>
      <c r="G46" s="152" t="s">
        <v>1</v>
      </c>
    </row>
    <row r="47" spans="1:7">
      <c r="A47" s="46" t="s">
        <v>7</v>
      </c>
      <c r="B47" s="46">
        <v>797</v>
      </c>
      <c r="C47" s="46">
        <v>14.000400000000001</v>
      </c>
      <c r="D47" s="46">
        <v>2.6793300000000002</v>
      </c>
      <c r="E47" s="46" t="s">
        <v>211</v>
      </c>
      <c r="F47" s="46" t="s">
        <v>258</v>
      </c>
      <c r="G47" s="152" t="s">
        <v>1</v>
      </c>
    </row>
    <row r="48" spans="1:7">
      <c r="A48" s="46" t="s">
        <v>7</v>
      </c>
      <c r="B48" s="46">
        <v>810</v>
      </c>
      <c r="C48" s="46">
        <v>2.1671899200000001E-2</v>
      </c>
      <c r="D48" s="46">
        <v>8.1019999999999998E-3</v>
      </c>
      <c r="E48" s="46" t="s">
        <v>211</v>
      </c>
      <c r="F48" s="46" t="s">
        <v>212</v>
      </c>
      <c r="G48" s="152" t="s">
        <v>1</v>
      </c>
    </row>
    <row r="49" spans="1:7">
      <c r="A49" s="46" t="s">
        <v>7</v>
      </c>
      <c r="B49" s="46">
        <v>2670</v>
      </c>
      <c r="C49" s="46">
        <v>2.6804355327999998</v>
      </c>
      <c r="D49" s="46">
        <v>0.51960099999999998</v>
      </c>
      <c r="E49" s="46" t="s">
        <v>211</v>
      </c>
      <c r="F49" s="46" t="s">
        <v>229</v>
      </c>
      <c r="G49" s="152" t="s">
        <v>1</v>
      </c>
    </row>
    <row r="50" spans="1:7">
      <c r="A50" s="46" t="s">
        <v>7</v>
      </c>
      <c r="B50" s="46">
        <v>3249</v>
      </c>
      <c r="C50" s="46">
        <v>7.7434327577461675</v>
      </c>
      <c r="D50" s="46">
        <v>4.01819400000001</v>
      </c>
      <c r="E50" s="46" t="s">
        <v>211</v>
      </c>
      <c r="F50" s="46" t="s">
        <v>324</v>
      </c>
      <c r="G50" s="152" t="s">
        <v>1</v>
      </c>
    </row>
    <row r="51" spans="1:7">
      <c r="A51" s="46" t="s">
        <v>7</v>
      </c>
      <c r="B51" s="46">
        <v>3248</v>
      </c>
      <c r="C51" s="46">
        <v>13.864877586377329</v>
      </c>
      <c r="D51" s="46">
        <v>4.01819400000001</v>
      </c>
      <c r="E51" s="46" t="s">
        <v>211</v>
      </c>
      <c r="F51" s="46" t="s">
        <v>326</v>
      </c>
      <c r="G51" s="152" t="s">
        <v>1</v>
      </c>
    </row>
    <row r="52" spans="1:7">
      <c r="A52" s="46" t="s">
        <v>7</v>
      </c>
      <c r="B52" s="46">
        <v>3247</v>
      </c>
      <c r="C52" s="46">
        <v>5.1622885051641116</v>
      </c>
      <c r="D52" s="46">
        <v>4.01819400000001</v>
      </c>
      <c r="E52" s="46" t="s">
        <v>211</v>
      </c>
      <c r="F52" s="46" t="s">
        <v>328</v>
      </c>
      <c r="G52" s="152" t="s">
        <v>1</v>
      </c>
    </row>
    <row r="53" spans="1:7">
      <c r="A53" s="46" t="s">
        <v>7</v>
      </c>
      <c r="B53" s="46">
        <v>3246</v>
      </c>
      <c r="C53" s="46">
        <v>28.548547156202133</v>
      </c>
      <c r="D53" s="46">
        <v>4.01819400000001</v>
      </c>
      <c r="E53" s="46" t="s">
        <v>211</v>
      </c>
      <c r="F53" s="46" t="s">
        <v>330</v>
      </c>
      <c r="G53" s="152" t="s">
        <v>1</v>
      </c>
    </row>
    <row r="54" spans="1:7">
      <c r="A54" s="46" t="s">
        <v>7</v>
      </c>
      <c r="B54" s="46">
        <v>3245</v>
      </c>
      <c r="C54" s="46">
        <v>22.66104289427026</v>
      </c>
      <c r="D54" s="46">
        <v>4.01819400000001</v>
      </c>
      <c r="E54" s="46" t="s">
        <v>211</v>
      </c>
      <c r="F54" s="46" t="s">
        <v>332</v>
      </c>
      <c r="G54" s="152" t="s">
        <v>1</v>
      </c>
    </row>
    <row r="55" spans="1:7">
      <c r="A55" s="46" t="s">
        <v>7</v>
      </c>
      <c r="B55" s="46">
        <v>3254</v>
      </c>
      <c r="C55" s="46">
        <v>1.5486889426821118</v>
      </c>
      <c r="D55" s="46">
        <v>0.80361899999999997</v>
      </c>
      <c r="E55" s="46" t="s">
        <v>211</v>
      </c>
      <c r="F55" s="46" t="s">
        <v>334</v>
      </c>
      <c r="G55" s="152" t="s">
        <v>1</v>
      </c>
    </row>
    <row r="56" spans="1:7">
      <c r="A56" s="46" t="s">
        <v>7</v>
      </c>
      <c r="B56" s="46">
        <v>3253</v>
      </c>
      <c r="C56" s="46">
        <v>2.7729797986795517</v>
      </c>
      <c r="D56" s="46">
        <v>0.80361899999999997</v>
      </c>
      <c r="E56" s="46" t="s">
        <v>211</v>
      </c>
      <c r="F56" s="46" t="s">
        <v>335</v>
      </c>
      <c r="G56" s="152" t="s">
        <v>1</v>
      </c>
    </row>
    <row r="57" spans="1:7">
      <c r="A57" s="46" t="s">
        <v>7</v>
      </c>
      <c r="B57" s="46">
        <v>3252</v>
      </c>
      <c r="C57" s="46">
        <v>1.0324592951214078</v>
      </c>
      <c r="D57" s="46">
        <v>0.80361899999999997</v>
      </c>
      <c r="E57" s="46" t="s">
        <v>211</v>
      </c>
      <c r="F57" s="46" t="s">
        <v>336</v>
      </c>
      <c r="G57" s="152" t="s">
        <v>1</v>
      </c>
    </row>
    <row r="58" spans="1:7">
      <c r="A58" s="46" t="s">
        <v>7</v>
      </c>
      <c r="B58" s="46">
        <v>3251</v>
      </c>
      <c r="C58" s="46">
        <v>5.709718246887423</v>
      </c>
      <c r="D58" s="46">
        <v>0.80361899999999997</v>
      </c>
      <c r="E58" s="46" t="s">
        <v>211</v>
      </c>
      <c r="F58" s="46" t="s">
        <v>337</v>
      </c>
      <c r="G58" s="152" t="s">
        <v>1</v>
      </c>
    </row>
    <row r="59" spans="1:7">
      <c r="A59" s="46" t="s">
        <v>7</v>
      </c>
      <c r="B59" s="46">
        <v>3250</v>
      </c>
      <c r="C59" s="46">
        <v>4.532215576469504</v>
      </c>
      <c r="D59" s="46">
        <v>0.80361899999999997</v>
      </c>
      <c r="E59" s="46" t="s">
        <v>211</v>
      </c>
      <c r="F59" s="46" t="s">
        <v>338</v>
      </c>
      <c r="G59" s="152" t="s">
        <v>1</v>
      </c>
    </row>
    <row r="60" spans="1:7">
      <c r="A60" s="46" t="s">
        <v>10</v>
      </c>
      <c r="B60" s="46">
        <v>292</v>
      </c>
      <c r="C60" s="46">
        <v>6.015392E-2</v>
      </c>
      <c r="D60" s="46">
        <v>-99</v>
      </c>
      <c r="E60" s="46" t="s">
        <v>347</v>
      </c>
      <c r="F60" s="46" t="s">
        <v>212</v>
      </c>
      <c r="G60" s="152" t="s">
        <v>1</v>
      </c>
    </row>
    <row r="61" spans="1:7">
      <c r="A61" s="46" t="s">
        <v>10</v>
      </c>
      <c r="B61" s="46">
        <v>329</v>
      </c>
      <c r="C61" s="46">
        <v>0.58402940000000003</v>
      </c>
      <c r="D61" s="46">
        <v>-99</v>
      </c>
      <c r="E61" s="46" t="s">
        <v>347</v>
      </c>
      <c r="F61" s="46" t="s">
        <v>212</v>
      </c>
      <c r="G61" s="152" t="s">
        <v>1</v>
      </c>
    </row>
    <row r="62" spans="1:7">
      <c r="A62" s="46" t="s">
        <v>10</v>
      </c>
      <c r="B62" s="46">
        <v>488</v>
      </c>
      <c r="C62" s="46">
        <v>0.3443813</v>
      </c>
      <c r="D62" s="46">
        <v>-99</v>
      </c>
      <c r="E62" s="46" t="s">
        <v>347</v>
      </c>
      <c r="F62" s="46" t="s">
        <v>212</v>
      </c>
      <c r="G62" s="152" t="s">
        <v>1</v>
      </c>
    </row>
    <row r="63" spans="1:7">
      <c r="A63" s="46" t="s">
        <v>10</v>
      </c>
      <c r="B63" s="46">
        <v>525</v>
      </c>
      <c r="C63" s="46">
        <v>0.13266429999999999</v>
      </c>
      <c r="D63" s="46">
        <v>-99</v>
      </c>
      <c r="E63" s="46" t="s">
        <v>347</v>
      </c>
      <c r="F63" s="46" t="s">
        <v>212</v>
      </c>
      <c r="G63" s="152" t="s">
        <v>1</v>
      </c>
    </row>
    <row r="64" spans="1:7">
      <c r="A64" s="46" t="s">
        <v>10</v>
      </c>
      <c r="B64" s="46">
        <v>613</v>
      </c>
      <c r="C64" s="46">
        <v>1.2515848000000001</v>
      </c>
      <c r="D64" s="46">
        <v>-99</v>
      </c>
      <c r="E64" s="46" t="s">
        <v>347</v>
      </c>
      <c r="F64" s="46" t="s">
        <v>236</v>
      </c>
      <c r="G64" s="152" t="s">
        <v>1</v>
      </c>
    </row>
    <row r="65" spans="1:7">
      <c r="A65" s="46" t="s">
        <v>10</v>
      </c>
      <c r="B65" s="46">
        <v>669</v>
      </c>
      <c r="C65" s="46">
        <v>0.26245489999999999</v>
      </c>
      <c r="D65" s="46">
        <v>-99</v>
      </c>
      <c r="E65" s="46" t="s">
        <v>347</v>
      </c>
      <c r="F65" s="46" t="s">
        <v>212</v>
      </c>
      <c r="G65" s="152" t="s">
        <v>1</v>
      </c>
    </row>
    <row r="66" spans="1:7">
      <c r="A66" s="46" t="s">
        <v>10</v>
      </c>
      <c r="B66" s="46">
        <v>694</v>
      </c>
      <c r="C66" s="46">
        <v>0.29708356000000002</v>
      </c>
      <c r="D66" s="46">
        <v>-99</v>
      </c>
      <c r="E66" s="46" t="s">
        <v>347</v>
      </c>
      <c r="F66" s="46" t="s">
        <v>212</v>
      </c>
      <c r="G66" s="152" t="s">
        <v>1</v>
      </c>
    </row>
    <row r="67" spans="1:7">
      <c r="A67" s="46" t="s">
        <v>10</v>
      </c>
      <c r="B67" s="46">
        <v>696</v>
      </c>
      <c r="C67" s="46">
        <v>0.30771726999999999</v>
      </c>
      <c r="D67" s="46">
        <v>-99</v>
      </c>
      <c r="E67" s="46" t="s">
        <v>347</v>
      </c>
      <c r="F67" s="46" t="s">
        <v>212</v>
      </c>
      <c r="G67" s="152" t="s">
        <v>1</v>
      </c>
    </row>
    <row r="68" spans="1:7">
      <c r="A68" s="46" t="s">
        <v>10</v>
      </c>
      <c r="B68" s="46">
        <v>699</v>
      </c>
      <c r="C68" s="46">
        <v>5.2665309000000002</v>
      </c>
      <c r="D68" s="46">
        <v>-99</v>
      </c>
      <c r="E68" s="46" t="s">
        <v>347</v>
      </c>
      <c r="F68" s="46" t="s">
        <v>236</v>
      </c>
      <c r="G68" s="152" t="s">
        <v>1</v>
      </c>
    </row>
    <row r="69" spans="1:7">
      <c r="A69" s="46" t="s">
        <v>10</v>
      </c>
      <c r="B69" s="46">
        <v>715</v>
      </c>
      <c r="C69" s="46">
        <v>9.3090429999999995E-3</v>
      </c>
      <c r="D69" s="46">
        <v>-99</v>
      </c>
      <c r="E69" s="46" t="s">
        <v>347</v>
      </c>
      <c r="F69" s="46" t="s">
        <v>212</v>
      </c>
      <c r="G69" s="152" t="s">
        <v>1</v>
      </c>
    </row>
    <row r="70" spans="1:7">
      <c r="A70" s="46" t="s">
        <v>10</v>
      </c>
      <c r="B70" s="46">
        <v>784</v>
      </c>
      <c r="C70" s="46">
        <v>1.7394217000000001</v>
      </c>
      <c r="D70" s="46">
        <v>-99</v>
      </c>
      <c r="E70" s="46" t="s">
        <v>347</v>
      </c>
      <c r="F70" s="46" t="s">
        <v>229</v>
      </c>
      <c r="G70" s="152" t="s">
        <v>1</v>
      </c>
    </row>
    <row r="71" spans="1:7">
      <c r="A71" s="46" t="s">
        <v>10</v>
      </c>
      <c r="B71" s="46">
        <v>795</v>
      </c>
      <c r="C71" s="46">
        <v>0.37597348000000003</v>
      </c>
      <c r="D71" s="46">
        <v>-99</v>
      </c>
      <c r="E71" s="46" t="s">
        <v>347</v>
      </c>
      <c r="F71" s="46" t="s">
        <v>212</v>
      </c>
      <c r="G71" s="152" t="s">
        <v>1</v>
      </c>
    </row>
    <row r="72" spans="1:7">
      <c r="A72" s="46" t="s">
        <v>10</v>
      </c>
      <c r="B72" s="46">
        <v>797</v>
      </c>
      <c r="C72" s="46">
        <v>46.40314</v>
      </c>
      <c r="D72" s="46">
        <v>-99</v>
      </c>
      <c r="E72" s="46" t="s">
        <v>347</v>
      </c>
      <c r="F72" s="46" t="s">
        <v>258</v>
      </c>
      <c r="G72" s="152" t="s">
        <v>1</v>
      </c>
    </row>
    <row r="73" spans="1:7">
      <c r="A73" s="46" t="s">
        <v>10</v>
      </c>
      <c r="B73" s="46">
        <v>3249</v>
      </c>
      <c r="C73" s="46">
        <v>4.6128141198666661</v>
      </c>
      <c r="D73" s="46">
        <v>-99</v>
      </c>
      <c r="E73" s="46" t="s">
        <v>347</v>
      </c>
      <c r="F73" s="46" t="s">
        <v>353</v>
      </c>
      <c r="G73" s="152" t="s">
        <v>1</v>
      </c>
    </row>
    <row r="74" spans="1:7">
      <c r="A74" s="46" t="s">
        <v>10</v>
      </c>
      <c r="B74" s="46">
        <v>3248</v>
      </c>
      <c r="C74" s="46">
        <v>1.8826394977166665</v>
      </c>
      <c r="D74" s="46">
        <v>-99</v>
      </c>
      <c r="E74" s="46" t="s">
        <v>347</v>
      </c>
      <c r="F74" s="46" t="s">
        <v>354</v>
      </c>
      <c r="G74" s="152" t="s">
        <v>1</v>
      </c>
    </row>
    <row r="75" spans="1:7">
      <c r="A75" s="46" t="s">
        <v>10</v>
      </c>
      <c r="B75" s="46">
        <v>3247</v>
      </c>
      <c r="C75" s="46">
        <v>2.9767934493416663</v>
      </c>
      <c r="D75" s="46">
        <v>-99</v>
      </c>
      <c r="E75" s="46" t="s">
        <v>347</v>
      </c>
      <c r="F75" s="46" t="s">
        <v>355</v>
      </c>
      <c r="G75" s="152" t="s">
        <v>1</v>
      </c>
    </row>
    <row r="76" spans="1:7">
      <c r="A76" s="46" t="s">
        <v>10</v>
      </c>
      <c r="B76" s="46">
        <v>3246</v>
      </c>
      <c r="C76" s="46">
        <v>12.640083269724999</v>
      </c>
      <c r="D76" s="46">
        <v>-99</v>
      </c>
      <c r="E76" s="46" t="s">
        <v>347</v>
      </c>
      <c r="F76" s="46" t="s">
        <v>356</v>
      </c>
      <c r="G76" s="152" t="s">
        <v>1</v>
      </c>
    </row>
    <row r="77" spans="1:7">
      <c r="A77" s="46" t="s">
        <v>10</v>
      </c>
      <c r="B77" s="46">
        <v>3245</v>
      </c>
      <c r="C77" s="46">
        <v>12.622715746683332</v>
      </c>
      <c r="D77" s="46">
        <v>-99</v>
      </c>
      <c r="E77" s="46" t="s">
        <v>347</v>
      </c>
      <c r="F77" s="46" t="s">
        <v>357</v>
      </c>
      <c r="G77" s="152" t="s">
        <v>1</v>
      </c>
    </row>
    <row r="78" spans="1:7">
      <c r="A78" s="46" t="s">
        <v>10</v>
      </c>
      <c r="B78" s="46">
        <v>3254</v>
      </c>
      <c r="C78" s="46">
        <v>0.92256282397333333</v>
      </c>
      <c r="D78" s="46">
        <v>-99</v>
      </c>
      <c r="E78" s="46" t="s">
        <v>347</v>
      </c>
      <c r="F78" s="46" t="s">
        <v>358</v>
      </c>
      <c r="G78" s="152" t="s">
        <v>1</v>
      </c>
    </row>
    <row r="79" spans="1:7">
      <c r="A79" s="46" t="s">
        <v>10</v>
      </c>
      <c r="B79" s="46">
        <v>3253</v>
      </c>
      <c r="C79" s="46">
        <v>0.37652789954333332</v>
      </c>
      <c r="D79" s="46">
        <v>-99</v>
      </c>
      <c r="E79" s="46" t="s">
        <v>347</v>
      </c>
      <c r="F79" s="46" t="s">
        <v>359</v>
      </c>
      <c r="G79" s="152" t="s">
        <v>1</v>
      </c>
    </row>
    <row r="80" spans="1:7">
      <c r="A80" s="46" t="s">
        <v>10</v>
      </c>
      <c r="B80" s="46">
        <v>3252</v>
      </c>
      <c r="C80" s="46">
        <v>0.59535868986833329</v>
      </c>
      <c r="D80" s="46">
        <v>-99</v>
      </c>
      <c r="E80" s="46" t="s">
        <v>347</v>
      </c>
      <c r="F80" s="46" t="s">
        <v>360</v>
      </c>
      <c r="G80" s="152" t="s">
        <v>1</v>
      </c>
    </row>
    <row r="81" spans="1:7">
      <c r="A81" s="46" t="s">
        <v>10</v>
      </c>
      <c r="B81" s="46">
        <v>3251</v>
      </c>
      <c r="C81" s="46">
        <v>2.528016653945</v>
      </c>
      <c r="D81" s="46">
        <v>-99</v>
      </c>
      <c r="E81" s="46" t="s">
        <v>347</v>
      </c>
      <c r="F81" s="46" t="s">
        <v>361</v>
      </c>
      <c r="G81" s="152" t="s">
        <v>1</v>
      </c>
    </row>
    <row r="82" spans="1:7">
      <c r="A82" s="46" t="s">
        <v>10</v>
      </c>
      <c r="B82" s="46">
        <v>3250</v>
      </c>
      <c r="C82" s="46">
        <v>2.5245431493366666</v>
      </c>
      <c r="D82" s="46">
        <v>-99</v>
      </c>
      <c r="E82" s="46" t="s">
        <v>347</v>
      </c>
      <c r="F82" s="46" t="s">
        <v>362</v>
      </c>
      <c r="G82" s="152" t="s">
        <v>1</v>
      </c>
    </row>
    <row r="83" spans="1:7">
      <c r="A83" s="46" t="s">
        <v>13</v>
      </c>
      <c r="B83" s="46">
        <v>292</v>
      </c>
      <c r="C83" s="46">
        <v>5.8573819999999999E-2</v>
      </c>
      <c r="D83" s="46">
        <v>-99</v>
      </c>
      <c r="E83" s="46" t="s">
        <v>347</v>
      </c>
      <c r="F83" s="46" t="s">
        <v>212</v>
      </c>
      <c r="G83" s="152" t="s">
        <v>1</v>
      </c>
    </row>
    <row r="84" spans="1:7">
      <c r="A84" s="46" t="s">
        <v>13</v>
      </c>
      <c r="B84" s="46">
        <v>329</v>
      </c>
      <c r="C84" s="46">
        <v>0.34711019999999998</v>
      </c>
      <c r="D84" s="46">
        <v>-99</v>
      </c>
      <c r="E84" s="46" t="s">
        <v>347</v>
      </c>
      <c r="F84" s="46" t="s">
        <v>212</v>
      </c>
      <c r="G84" s="152" t="s">
        <v>1</v>
      </c>
    </row>
    <row r="85" spans="1:7">
      <c r="A85" s="46" t="s">
        <v>13</v>
      </c>
      <c r="B85" s="46">
        <v>488</v>
      </c>
      <c r="C85" s="46">
        <v>0.12763722</v>
      </c>
      <c r="D85" s="46">
        <v>-99</v>
      </c>
      <c r="E85" s="46" t="s">
        <v>347</v>
      </c>
      <c r="F85" s="46" t="s">
        <v>212</v>
      </c>
      <c r="G85" s="152" t="s">
        <v>1</v>
      </c>
    </row>
    <row r="86" spans="1:7">
      <c r="A86" s="46" t="s">
        <v>13</v>
      </c>
      <c r="B86" s="46">
        <v>525</v>
      </c>
      <c r="C86" s="46">
        <v>1.143927E-2</v>
      </c>
      <c r="D86" s="46">
        <v>-99</v>
      </c>
      <c r="E86" s="46" t="s">
        <v>347</v>
      </c>
      <c r="F86" s="46" t="s">
        <v>212</v>
      </c>
      <c r="G86" s="152" t="s">
        <v>1</v>
      </c>
    </row>
    <row r="87" spans="1:7">
      <c r="A87" s="46" t="s">
        <v>13</v>
      </c>
      <c r="B87" s="46">
        <v>613</v>
      </c>
      <c r="C87" s="46">
        <v>0.1801575</v>
      </c>
      <c r="D87" s="46">
        <v>-99</v>
      </c>
      <c r="E87" s="46" t="s">
        <v>347</v>
      </c>
      <c r="F87" s="46" t="s">
        <v>236</v>
      </c>
      <c r="G87" s="152" t="s">
        <v>1</v>
      </c>
    </row>
    <row r="88" spans="1:7">
      <c r="A88" s="46" t="s">
        <v>13</v>
      </c>
      <c r="B88" s="46">
        <v>669</v>
      </c>
      <c r="C88" s="46">
        <v>1.9473029999999999E-2</v>
      </c>
      <c r="D88" s="46">
        <v>-99</v>
      </c>
      <c r="E88" s="46" t="s">
        <v>347</v>
      </c>
      <c r="F88" s="46" t="s">
        <v>212</v>
      </c>
      <c r="G88" s="152" t="s">
        <v>1</v>
      </c>
    </row>
    <row r="89" spans="1:7">
      <c r="A89" s="46" t="s">
        <v>13</v>
      </c>
      <c r="B89" s="46">
        <v>694</v>
      </c>
      <c r="C89" s="46">
        <v>0.21871198</v>
      </c>
      <c r="D89" s="46">
        <v>-99</v>
      </c>
      <c r="E89" s="46" t="s">
        <v>347</v>
      </c>
      <c r="F89" s="46" t="s">
        <v>212</v>
      </c>
      <c r="G89" s="152" t="s">
        <v>1</v>
      </c>
    </row>
    <row r="90" spans="1:7">
      <c r="A90" s="46" t="s">
        <v>13</v>
      </c>
      <c r="B90" s="46">
        <v>696</v>
      </c>
      <c r="C90" s="46">
        <v>3.462722E-2</v>
      </c>
      <c r="D90" s="46">
        <v>-99</v>
      </c>
      <c r="E90" s="46" t="s">
        <v>347</v>
      </c>
      <c r="F90" s="46" t="s">
        <v>212</v>
      </c>
      <c r="G90" s="152" t="s">
        <v>1</v>
      </c>
    </row>
    <row r="91" spans="1:7">
      <c r="A91" s="46" t="s">
        <v>13</v>
      </c>
      <c r="B91" s="46">
        <v>699</v>
      </c>
      <c r="C91" s="46">
        <v>1.0283692</v>
      </c>
      <c r="D91" s="46">
        <v>-99</v>
      </c>
      <c r="E91" s="46" t="s">
        <v>347</v>
      </c>
      <c r="F91" s="46" t="s">
        <v>236</v>
      </c>
      <c r="G91" s="152" t="s">
        <v>1</v>
      </c>
    </row>
    <row r="92" spans="1:7">
      <c r="A92" s="46" t="s">
        <v>13</v>
      </c>
      <c r="B92" s="46">
        <v>715</v>
      </c>
      <c r="C92" s="46">
        <v>8.6699629999999993E-3</v>
      </c>
      <c r="D92" s="46">
        <v>-99</v>
      </c>
      <c r="E92" s="46" t="s">
        <v>347</v>
      </c>
      <c r="F92" s="46" t="s">
        <v>212</v>
      </c>
      <c r="G92" s="152" t="s">
        <v>1</v>
      </c>
    </row>
    <row r="93" spans="1:7">
      <c r="A93" s="46" t="s">
        <v>13</v>
      </c>
      <c r="B93" s="46">
        <v>784</v>
      </c>
      <c r="C93" s="46">
        <v>0.35775709999999999</v>
      </c>
      <c r="D93" s="46">
        <v>-99</v>
      </c>
      <c r="E93" s="46" t="s">
        <v>347</v>
      </c>
      <c r="F93" s="46" t="s">
        <v>229</v>
      </c>
      <c r="G93" s="152" t="s">
        <v>1</v>
      </c>
    </row>
    <row r="94" spans="1:7">
      <c r="A94" s="46" t="s">
        <v>13</v>
      </c>
      <c r="B94" s="46">
        <v>795</v>
      </c>
      <c r="C94" s="46">
        <v>0.12787941999999999</v>
      </c>
      <c r="D94" s="46">
        <v>-99</v>
      </c>
      <c r="E94" s="46" t="s">
        <v>347</v>
      </c>
      <c r="F94" s="46" t="s">
        <v>212</v>
      </c>
      <c r="G94" s="152" t="s">
        <v>1</v>
      </c>
    </row>
    <row r="95" spans="1:7">
      <c r="A95" s="46" t="s">
        <v>13</v>
      </c>
      <c r="B95" s="46">
        <v>797</v>
      </c>
      <c r="C95" s="46">
        <v>78.972650000000002</v>
      </c>
      <c r="D95" s="46">
        <v>-99</v>
      </c>
      <c r="E95" s="46" t="s">
        <v>347</v>
      </c>
      <c r="F95" s="46" t="s">
        <v>258</v>
      </c>
      <c r="G95" s="152" t="s">
        <v>1</v>
      </c>
    </row>
    <row r="96" spans="1:7">
      <c r="A96" s="46" t="s">
        <v>13</v>
      </c>
      <c r="B96" s="46">
        <v>3249</v>
      </c>
      <c r="C96" s="46">
        <v>1.9276731186666674</v>
      </c>
      <c r="D96" s="46">
        <v>-99</v>
      </c>
      <c r="E96" s="46" t="s">
        <v>347</v>
      </c>
      <c r="F96" s="46" t="s">
        <v>368</v>
      </c>
      <c r="G96" s="152" t="s">
        <v>1</v>
      </c>
    </row>
    <row r="97" spans="1:7">
      <c r="A97" s="46" t="s">
        <v>13</v>
      </c>
      <c r="B97" s="46">
        <v>3248</v>
      </c>
      <c r="C97" s="46">
        <v>0.78674610716666693</v>
      </c>
      <c r="D97" s="46">
        <v>-99</v>
      </c>
      <c r="E97" s="46" t="s">
        <v>347</v>
      </c>
      <c r="F97" s="46" t="s">
        <v>369</v>
      </c>
      <c r="G97" s="152" t="s">
        <v>1</v>
      </c>
    </row>
    <row r="98" spans="1:7">
      <c r="A98" s="46" t="s">
        <v>13</v>
      </c>
      <c r="B98" s="46">
        <v>3247</v>
      </c>
      <c r="C98" s="46">
        <v>1.2439878484166671</v>
      </c>
      <c r="D98" s="46">
        <v>-99</v>
      </c>
      <c r="E98" s="46" t="s">
        <v>347</v>
      </c>
      <c r="F98" s="46" t="s">
        <v>370</v>
      </c>
      <c r="G98" s="152" t="s">
        <v>1</v>
      </c>
    </row>
    <row r="99" spans="1:7">
      <c r="A99" s="46" t="s">
        <v>13</v>
      </c>
      <c r="B99" s="46">
        <v>3246</v>
      </c>
      <c r="C99" s="46">
        <v>5.2822307822500019</v>
      </c>
      <c r="D99" s="46">
        <v>-99</v>
      </c>
      <c r="E99" s="46" t="s">
        <v>347</v>
      </c>
      <c r="F99" s="46" t="s">
        <v>371</v>
      </c>
      <c r="G99" s="152" t="s">
        <v>1</v>
      </c>
    </row>
    <row r="100" spans="1:7">
      <c r="A100" s="46" t="s">
        <v>13</v>
      </c>
      <c r="B100" s="46">
        <v>3245</v>
      </c>
      <c r="C100" s="46">
        <v>5.2749729768333351</v>
      </c>
      <c r="D100" s="46">
        <v>-99</v>
      </c>
      <c r="E100" s="46" t="s">
        <v>347</v>
      </c>
      <c r="F100" s="46" t="s">
        <v>372</v>
      </c>
      <c r="G100" s="152" t="s">
        <v>1</v>
      </c>
    </row>
    <row r="101" spans="1:7">
      <c r="A101" s="46" t="s">
        <v>13</v>
      </c>
      <c r="B101" s="46">
        <v>3254</v>
      </c>
      <c r="C101" s="46">
        <v>0.38553462373333347</v>
      </c>
      <c r="D101" s="46">
        <v>-99</v>
      </c>
      <c r="E101" s="46" t="s">
        <v>347</v>
      </c>
      <c r="F101" s="46" t="s">
        <v>373</v>
      </c>
      <c r="G101" s="152" t="s">
        <v>1</v>
      </c>
    </row>
    <row r="102" spans="1:7">
      <c r="A102" s="46" t="s">
        <v>13</v>
      </c>
      <c r="B102" s="46">
        <v>3253</v>
      </c>
      <c r="C102" s="46">
        <v>0.15734922143333338</v>
      </c>
      <c r="D102" s="46">
        <v>-99</v>
      </c>
      <c r="E102" s="46" t="s">
        <v>347</v>
      </c>
      <c r="F102" s="46" t="s">
        <v>374</v>
      </c>
      <c r="G102" s="152" t="s">
        <v>1</v>
      </c>
    </row>
    <row r="103" spans="1:7">
      <c r="A103" s="46" t="s">
        <v>13</v>
      </c>
      <c r="B103" s="46">
        <v>3252</v>
      </c>
      <c r="C103" s="46">
        <v>0.24879756968333341</v>
      </c>
      <c r="D103" s="46">
        <v>-99</v>
      </c>
      <c r="E103" s="46" t="s">
        <v>347</v>
      </c>
      <c r="F103" s="46" t="s">
        <v>375</v>
      </c>
      <c r="G103" s="152" t="s">
        <v>1</v>
      </c>
    </row>
    <row r="104" spans="1:7">
      <c r="A104" s="46" t="s">
        <v>13</v>
      </c>
      <c r="B104" s="46">
        <v>3251</v>
      </c>
      <c r="C104" s="46">
        <v>1.0564461564500005</v>
      </c>
      <c r="D104" s="46">
        <v>-99</v>
      </c>
      <c r="E104" s="46" t="s">
        <v>347</v>
      </c>
      <c r="F104" s="46" t="s">
        <v>376</v>
      </c>
      <c r="G104" s="152" t="s">
        <v>1</v>
      </c>
    </row>
    <row r="105" spans="1:7">
      <c r="A105" s="46" t="s">
        <v>13</v>
      </c>
      <c r="B105" s="46">
        <v>3250</v>
      </c>
      <c r="C105" s="46">
        <v>1.0549945953666671</v>
      </c>
      <c r="D105" s="46">
        <v>-99</v>
      </c>
      <c r="E105" s="46" t="s">
        <v>347</v>
      </c>
      <c r="F105" s="46" t="s">
        <v>377</v>
      </c>
      <c r="G105" s="152" t="s">
        <v>1</v>
      </c>
    </row>
    <row r="106" spans="1:7">
      <c r="A106" s="46" t="s">
        <v>15</v>
      </c>
      <c r="B106" s="46">
        <v>292</v>
      </c>
      <c r="C106" s="46">
        <v>0.105377216</v>
      </c>
      <c r="D106" s="46">
        <v>-99</v>
      </c>
      <c r="E106" s="46" t="s">
        <v>347</v>
      </c>
      <c r="F106" s="46" t="s">
        <v>212</v>
      </c>
      <c r="G106" s="152" t="s">
        <v>1</v>
      </c>
    </row>
    <row r="107" spans="1:7">
      <c r="A107" s="46" t="s">
        <v>15</v>
      </c>
      <c r="B107" s="46">
        <v>329</v>
      </c>
      <c r="C107" s="46">
        <v>0.46967830199999899</v>
      </c>
      <c r="D107" s="46">
        <v>-99</v>
      </c>
      <c r="E107" s="46" t="s">
        <v>347</v>
      </c>
      <c r="F107" s="46" t="s">
        <v>212</v>
      </c>
      <c r="G107" s="152" t="s">
        <v>1</v>
      </c>
    </row>
    <row r="108" spans="1:7">
      <c r="A108" s="46" t="s">
        <v>15</v>
      </c>
      <c r="B108" s="46">
        <v>488</v>
      </c>
      <c r="C108" s="46">
        <v>0.64095131000000005</v>
      </c>
      <c r="D108" s="46">
        <v>-99</v>
      </c>
      <c r="E108" s="46" t="s">
        <v>347</v>
      </c>
      <c r="F108" s="46" t="s">
        <v>212</v>
      </c>
      <c r="G108" s="152" t="s">
        <v>1</v>
      </c>
    </row>
    <row r="109" spans="1:7">
      <c r="A109" s="46" t="s">
        <v>15</v>
      </c>
      <c r="B109" s="46">
        <v>525</v>
      </c>
      <c r="C109" s="46">
        <v>0.137221594</v>
      </c>
      <c r="D109" s="46">
        <v>-99</v>
      </c>
      <c r="E109" s="46" t="s">
        <v>347</v>
      </c>
      <c r="F109" s="46" t="s">
        <v>212</v>
      </c>
      <c r="G109" s="152" t="s">
        <v>1</v>
      </c>
    </row>
    <row r="110" spans="1:7">
      <c r="A110" s="46" t="s">
        <v>15</v>
      </c>
      <c r="B110" s="46">
        <v>669</v>
      </c>
      <c r="C110" s="46">
        <v>4.71885339999999E-2</v>
      </c>
      <c r="D110" s="46">
        <v>-99</v>
      </c>
      <c r="E110" s="46" t="s">
        <v>347</v>
      </c>
      <c r="F110" s="46" t="s">
        <v>212</v>
      </c>
      <c r="G110" s="152" t="s">
        <v>1</v>
      </c>
    </row>
    <row r="111" spans="1:7">
      <c r="A111" s="46" t="s">
        <v>15</v>
      </c>
      <c r="B111" s="46">
        <v>694</v>
      </c>
      <c r="C111" s="46">
        <v>8.7615830000000006E-2</v>
      </c>
      <c r="D111" s="46">
        <v>-99</v>
      </c>
      <c r="E111" s="46" t="s">
        <v>347</v>
      </c>
      <c r="F111" s="46" t="s">
        <v>212</v>
      </c>
      <c r="G111" s="152" t="s">
        <v>1</v>
      </c>
    </row>
    <row r="112" spans="1:7">
      <c r="A112" s="46" t="s">
        <v>15</v>
      </c>
      <c r="B112" s="46">
        <v>696</v>
      </c>
      <c r="C112" s="46">
        <v>0.98644003999999896</v>
      </c>
      <c r="D112" s="46">
        <v>-99</v>
      </c>
      <c r="E112" s="46" t="s">
        <v>347</v>
      </c>
      <c r="F112" s="46" t="s">
        <v>212</v>
      </c>
      <c r="G112" s="152" t="s">
        <v>1</v>
      </c>
    </row>
    <row r="113" spans="1:7">
      <c r="A113" s="46" t="s">
        <v>15</v>
      </c>
      <c r="B113" s="46">
        <v>699</v>
      </c>
      <c r="C113" s="46">
        <v>59.9052656</v>
      </c>
      <c r="D113" s="46">
        <v>-99</v>
      </c>
      <c r="E113" s="46" t="s">
        <v>347</v>
      </c>
      <c r="F113" s="46" t="s">
        <v>236</v>
      </c>
      <c r="G113" s="152" t="s">
        <v>1</v>
      </c>
    </row>
    <row r="114" spans="1:7">
      <c r="A114" s="46" t="s">
        <v>15</v>
      </c>
      <c r="B114" s="46">
        <v>715</v>
      </c>
      <c r="C114" s="46">
        <v>1.6395125E-2</v>
      </c>
      <c r="D114" s="46">
        <v>-99</v>
      </c>
      <c r="E114" s="46" t="s">
        <v>347</v>
      </c>
      <c r="F114" s="46" t="s">
        <v>212</v>
      </c>
      <c r="G114" s="152" t="s">
        <v>1</v>
      </c>
    </row>
    <row r="115" spans="1:7">
      <c r="A115" s="46" t="s">
        <v>15</v>
      </c>
      <c r="B115" s="46">
        <v>795</v>
      </c>
      <c r="C115" s="46">
        <v>3.94463909999999E-2</v>
      </c>
      <c r="D115" s="46">
        <v>-99</v>
      </c>
      <c r="E115" s="46" t="s">
        <v>347</v>
      </c>
      <c r="F115" s="46" t="s">
        <v>212</v>
      </c>
      <c r="G115" s="152" t="s">
        <v>1</v>
      </c>
    </row>
    <row r="116" spans="1:7">
      <c r="A116" s="46" t="s">
        <v>15</v>
      </c>
      <c r="B116" s="46">
        <v>797</v>
      </c>
      <c r="C116" s="46">
        <v>9.984210934</v>
      </c>
      <c r="D116" s="46">
        <v>-99</v>
      </c>
      <c r="E116" s="46" t="s">
        <v>347</v>
      </c>
      <c r="F116" s="46" t="s">
        <v>258</v>
      </c>
      <c r="G116" s="152" t="s">
        <v>1</v>
      </c>
    </row>
    <row r="117" spans="1:7">
      <c r="A117" s="46" t="s">
        <v>15</v>
      </c>
      <c r="B117" s="46">
        <v>3249</v>
      </c>
      <c r="C117" s="46">
        <v>2.9658361326266665</v>
      </c>
      <c r="D117" s="46">
        <v>-99</v>
      </c>
      <c r="E117" s="46" t="s">
        <v>347</v>
      </c>
      <c r="F117" s="46" t="s">
        <v>386</v>
      </c>
      <c r="G117" s="152" t="s">
        <v>1</v>
      </c>
    </row>
    <row r="118" spans="1:7">
      <c r="A118" s="46" t="s">
        <v>15</v>
      </c>
      <c r="B118" s="46">
        <v>3248</v>
      </c>
      <c r="C118" s="46">
        <v>1.2104542047316666</v>
      </c>
      <c r="D118" s="46">
        <v>-99</v>
      </c>
      <c r="E118" s="46" t="s">
        <v>347</v>
      </c>
      <c r="F118" s="46" t="s">
        <v>387</v>
      </c>
      <c r="G118" s="152" t="s">
        <v>1</v>
      </c>
    </row>
    <row r="119" spans="1:7">
      <c r="A119" s="46" t="s">
        <v>15</v>
      </c>
      <c r="B119" s="46">
        <v>3247</v>
      </c>
      <c r="C119" s="46">
        <v>1.9139469620941665</v>
      </c>
      <c r="D119" s="46">
        <v>-99</v>
      </c>
      <c r="E119" s="46" t="s">
        <v>347</v>
      </c>
      <c r="F119" s="46" t="s">
        <v>388</v>
      </c>
      <c r="G119" s="152" t="s">
        <v>1</v>
      </c>
    </row>
    <row r="120" spans="1:7">
      <c r="A120" s="46" t="s">
        <v>15</v>
      </c>
      <c r="B120" s="46">
        <v>3246</v>
      </c>
      <c r="C120" s="46">
        <v>8.1270163302925003</v>
      </c>
      <c r="D120" s="46">
        <v>-99</v>
      </c>
      <c r="E120" s="46" t="s">
        <v>347</v>
      </c>
      <c r="F120" s="46" t="s">
        <v>389</v>
      </c>
      <c r="G120" s="152" t="s">
        <v>1</v>
      </c>
    </row>
    <row r="121" spans="1:7">
      <c r="A121" s="46" t="s">
        <v>15</v>
      </c>
      <c r="B121" s="46">
        <v>3245</v>
      </c>
      <c r="C121" s="46">
        <v>8.1158497785883323</v>
      </c>
      <c r="D121" s="46">
        <v>-99</v>
      </c>
      <c r="E121" s="46" t="s">
        <v>347</v>
      </c>
      <c r="F121" s="46" t="s">
        <v>390</v>
      </c>
      <c r="G121" s="152" t="s">
        <v>1</v>
      </c>
    </row>
    <row r="122" spans="1:7">
      <c r="A122" s="46" t="s">
        <v>15</v>
      </c>
      <c r="B122" s="46">
        <v>3254</v>
      </c>
      <c r="C122" s="46">
        <v>0.59316722652533338</v>
      </c>
      <c r="D122" s="46">
        <v>-99</v>
      </c>
      <c r="E122" s="46" t="s">
        <v>347</v>
      </c>
      <c r="F122" s="46" t="s">
        <v>391</v>
      </c>
      <c r="G122" s="152" t="s">
        <v>1</v>
      </c>
    </row>
    <row r="123" spans="1:7">
      <c r="A123" s="46" t="s">
        <v>15</v>
      </c>
      <c r="B123" s="46">
        <v>3253</v>
      </c>
      <c r="C123" s="46">
        <v>0.24209084094633335</v>
      </c>
      <c r="D123" s="46">
        <v>-99</v>
      </c>
      <c r="E123" s="46" t="s">
        <v>347</v>
      </c>
      <c r="F123" s="46" t="s">
        <v>392</v>
      </c>
      <c r="G123" s="152" t="s">
        <v>1</v>
      </c>
    </row>
    <row r="124" spans="1:7">
      <c r="A124" s="46" t="s">
        <v>15</v>
      </c>
      <c r="B124" s="46">
        <v>3252</v>
      </c>
      <c r="C124" s="46">
        <v>0.38278939241883336</v>
      </c>
      <c r="D124" s="46">
        <v>-99</v>
      </c>
      <c r="E124" s="46" t="s">
        <v>347</v>
      </c>
      <c r="F124" s="46" t="s">
        <v>393</v>
      </c>
      <c r="G124" s="152" t="s">
        <v>1</v>
      </c>
    </row>
    <row r="125" spans="1:7">
      <c r="A125" s="46" t="s">
        <v>15</v>
      </c>
      <c r="B125" s="46">
        <v>3251</v>
      </c>
      <c r="C125" s="46">
        <v>1.6254032660585001</v>
      </c>
      <c r="D125" s="46">
        <v>-99</v>
      </c>
      <c r="E125" s="46" t="s">
        <v>347</v>
      </c>
      <c r="F125" s="46" t="s">
        <v>394</v>
      </c>
      <c r="G125" s="152" t="s">
        <v>1</v>
      </c>
    </row>
    <row r="126" spans="1:7">
      <c r="A126" s="46" t="s">
        <v>15</v>
      </c>
      <c r="B126" s="46">
        <v>3250</v>
      </c>
      <c r="C126" s="46">
        <v>1.6231699557176669</v>
      </c>
      <c r="D126" s="46">
        <v>-99</v>
      </c>
      <c r="E126" s="46" t="s">
        <v>347</v>
      </c>
      <c r="F126" s="46" t="s">
        <v>395</v>
      </c>
      <c r="G126" s="152" t="s">
        <v>1</v>
      </c>
    </row>
    <row r="127" spans="1:7">
      <c r="A127" s="46" t="s">
        <v>17</v>
      </c>
      <c r="B127" s="46">
        <v>347</v>
      </c>
      <c r="C127" s="46">
        <v>2.6213376526533327E-2</v>
      </c>
      <c r="D127" s="46">
        <v>-99</v>
      </c>
      <c r="E127" s="46" t="s">
        <v>347</v>
      </c>
      <c r="F127" s="46" t="s">
        <v>212</v>
      </c>
      <c r="G127" s="152" t="s">
        <v>1</v>
      </c>
    </row>
    <row r="128" spans="1:7">
      <c r="A128" s="46" t="s">
        <v>17</v>
      </c>
      <c r="B128" s="46">
        <v>525</v>
      </c>
      <c r="C128" s="46">
        <v>0.38730073134196868</v>
      </c>
      <c r="D128" s="46">
        <v>-99</v>
      </c>
      <c r="E128" s="46" t="s">
        <v>347</v>
      </c>
      <c r="F128" s="46" t="s">
        <v>212</v>
      </c>
      <c r="G128" s="152" t="s">
        <v>1</v>
      </c>
    </row>
    <row r="129" spans="1:7">
      <c r="A129" s="46" t="s">
        <v>17</v>
      </c>
      <c r="B129" s="46">
        <v>699</v>
      </c>
      <c r="C129" s="46">
        <v>6.8674003115444542</v>
      </c>
      <c r="D129" s="46">
        <v>-99</v>
      </c>
      <c r="E129" s="46" t="s">
        <v>347</v>
      </c>
      <c r="F129" s="46" t="s">
        <v>236</v>
      </c>
      <c r="G129" s="152" t="s">
        <v>1</v>
      </c>
    </row>
    <row r="130" spans="1:7">
      <c r="A130" s="46" t="s">
        <v>17</v>
      </c>
      <c r="B130" s="46">
        <v>700</v>
      </c>
      <c r="C130" s="46">
        <v>3.1281449967700921</v>
      </c>
      <c r="D130" s="46">
        <v>-99</v>
      </c>
      <c r="E130" s="46" t="s">
        <v>347</v>
      </c>
      <c r="F130" s="46" t="s">
        <v>212</v>
      </c>
      <c r="G130" s="152" t="s">
        <v>1</v>
      </c>
    </row>
    <row r="131" spans="1:7">
      <c r="A131" s="46" t="s">
        <v>17</v>
      </c>
      <c r="B131" s="46">
        <v>784</v>
      </c>
      <c r="C131" s="46">
        <v>1.7918972929216044</v>
      </c>
      <c r="D131" s="46">
        <v>-99</v>
      </c>
      <c r="E131" s="46" t="s">
        <v>347</v>
      </c>
      <c r="F131" s="46" t="s">
        <v>236</v>
      </c>
      <c r="G131" s="152" t="s">
        <v>1</v>
      </c>
    </row>
    <row r="132" spans="1:7">
      <c r="A132" s="46" t="s">
        <v>17</v>
      </c>
      <c r="B132" s="46">
        <v>797</v>
      </c>
      <c r="C132" s="46">
        <v>6.9194374194458614</v>
      </c>
      <c r="D132" s="46">
        <v>-99</v>
      </c>
      <c r="E132" s="46" t="s">
        <v>347</v>
      </c>
      <c r="F132" s="46" t="s">
        <v>409</v>
      </c>
      <c r="G132" s="152" t="s">
        <v>1</v>
      </c>
    </row>
    <row r="133" spans="1:7">
      <c r="A133" s="46" t="s">
        <v>17</v>
      </c>
      <c r="B133" s="46">
        <v>2302</v>
      </c>
      <c r="C133" s="46">
        <v>0.97682849259037519</v>
      </c>
      <c r="D133" s="46">
        <v>-99</v>
      </c>
      <c r="E133" s="46" t="s">
        <v>347</v>
      </c>
      <c r="F133" s="46" t="s">
        <v>236</v>
      </c>
      <c r="G133" s="152" t="s">
        <v>1</v>
      </c>
    </row>
    <row r="134" spans="1:7">
      <c r="A134" s="46" t="s">
        <v>17</v>
      </c>
      <c r="B134" s="46">
        <v>2671</v>
      </c>
      <c r="C134" s="46">
        <v>48.925638412483728</v>
      </c>
      <c r="D134" s="46">
        <v>-99</v>
      </c>
      <c r="E134" s="46" t="s">
        <v>347</v>
      </c>
      <c r="F134" s="46" t="s">
        <v>413</v>
      </c>
      <c r="G134" s="152" t="s">
        <v>1</v>
      </c>
    </row>
    <row r="135" spans="1:7">
      <c r="A135" s="46" t="s">
        <v>17</v>
      </c>
      <c r="B135" s="46">
        <v>3249</v>
      </c>
      <c r="C135" s="46">
        <v>0.70534892415812034</v>
      </c>
      <c r="D135" s="46">
        <v>-99</v>
      </c>
      <c r="E135" s="46" t="s">
        <v>347</v>
      </c>
      <c r="F135" s="46" t="s">
        <v>414</v>
      </c>
      <c r="G135" s="152" t="s">
        <v>1</v>
      </c>
    </row>
    <row r="136" spans="1:7">
      <c r="A136" s="46" t="s">
        <v>17</v>
      </c>
      <c r="B136" s="46">
        <v>3248</v>
      </c>
      <c r="C136" s="46">
        <v>3.3561746989266847</v>
      </c>
      <c r="D136" s="46">
        <v>-99</v>
      </c>
      <c r="E136" s="46" t="s">
        <v>347</v>
      </c>
      <c r="F136" s="46" t="s">
        <v>416</v>
      </c>
      <c r="G136" s="152" t="s">
        <v>1</v>
      </c>
    </row>
    <row r="137" spans="1:7">
      <c r="A137" s="46" t="s">
        <v>17</v>
      </c>
      <c r="B137" s="46">
        <v>3247</v>
      </c>
      <c r="C137" s="46">
        <v>7.089994710868158</v>
      </c>
      <c r="D137" s="46">
        <v>-99</v>
      </c>
      <c r="E137" s="46" t="s">
        <v>347</v>
      </c>
      <c r="F137" s="46" t="s">
        <v>417</v>
      </c>
      <c r="G137" s="152" t="s">
        <v>1</v>
      </c>
    </row>
    <row r="138" spans="1:7">
      <c r="A138" s="46" t="s">
        <v>17</v>
      </c>
      <c r="B138" s="46">
        <v>3246</v>
      </c>
      <c r="C138" s="46">
        <v>10.467619352512381</v>
      </c>
      <c r="D138" s="46">
        <v>-99</v>
      </c>
      <c r="E138" s="46" t="s">
        <v>347</v>
      </c>
      <c r="F138" s="46" t="s">
        <v>419</v>
      </c>
      <c r="G138" s="152" t="s">
        <v>1</v>
      </c>
    </row>
    <row r="139" spans="1:7">
      <c r="A139" s="46" t="s">
        <v>17</v>
      </c>
      <c r="B139" s="46">
        <v>3245</v>
      </c>
      <c r="C139" s="46">
        <v>5.6650894840510313</v>
      </c>
      <c r="D139" s="46">
        <v>-99</v>
      </c>
      <c r="E139" s="46" t="s">
        <v>347</v>
      </c>
      <c r="F139" s="46" t="s">
        <v>420</v>
      </c>
      <c r="G139" s="152" t="s">
        <v>1</v>
      </c>
    </row>
    <row r="140" spans="1:7">
      <c r="A140" s="46" t="s">
        <v>17</v>
      </c>
      <c r="B140" s="46">
        <v>3254</v>
      </c>
      <c r="C140" s="46">
        <v>0.17633723103953008</v>
      </c>
      <c r="D140" s="46">
        <v>-99</v>
      </c>
      <c r="E140" s="46" t="s">
        <v>347</v>
      </c>
      <c r="F140" s="46" t="s">
        <v>421</v>
      </c>
      <c r="G140" s="152" t="s">
        <v>1</v>
      </c>
    </row>
    <row r="141" spans="1:7">
      <c r="A141" s="46" t="s">
        <v>17</v>
      </c>
      <c r="B141" s="46">
        <v>3253</v>
      </c>
      <c r="C141" s="46">
        <v>0.83904367473167119</v>
      </c>
      <c r="D141" s="46">
        <v>-99</v>
      </c>
      <c r="E141" s="46" t="s">
        <v>347</v>
      </c>
      <c r="F141" s="46" t="s">
        <v>422</v>
      </c>
      <c r="G141" s="152" t="s">
        <v>1</v>
      </c>
    </row>
    <row r="142" spans="1:7">
      <c r="A142" s="46" t="s">
        <v>17</v>
      </c>
      <c r="B142" s="46">
        <v>3252</v>
      </c>
      <c r="C142" s="46">
        <v>1.7724986777170395</v>
      </c>
      <c r="D142" s="46">
        <v>-99</v>
      </c>
      <c r="E142" s="46" t="s">
        <v>347</v>
      </c>
      <c r="F142" s="46" t="s">
        <v>424</v>
      </c>
      <c r="G142" s="152" t="s">
        <v>1</v>
      </c>
    </row>
    <row r="143" spans="1:7">
      <c r="A143" s="46" t="s">
        <v>17</v>
      </c>
      <c r="B143" s="46">
        <v>3251</v>
      </c>
      <c r="C143" s="46">
        <v>2.6169048381280953</v>
      </c>
      <c r="D143" s="46">
        <v>-99</v>
      </c>
      <c r="E143" s="46" t="s">
        <v>347</v>
      </c>
      <c r="F143" s="46" t="s">
        <v>426</v>
      </c>
      <c r="G143" s="152" t="s">
        <v>1</v>
      </c>
    </row>
    <row r="144" spans="1:7">
      <c r="A144" s="46" t="s">
        <v>17</v>
      </c>
      <c r="B144" s="46">
        <v>3250</v>
      </c>
      <c r="C144" s="46">
        <v>1.4162723710127578</v>
      </c>
      <c r="D144" s="46">
        <v>-99</v>
      </c>
      <c r="E144" s="46" t="s">
        <v>347</v>
      </c>
      <c r="F144" s="46" t="s">
        <v>427</v>
      </c>
      <c r="G144" s="152" t="s">
        <v>1</v>
      </c>
    </row>
    <row r="145" spans="1:7">
      <c r="A145" s="46" t="s">
        <v>5</v>
      </c>
      <c r="B145" s="46">
        <v>529</v>
      </c>
      <c r="C145" s="46">
        <v>15.89</v>
      </c>
      <c r="D145" s="46">
        <v>-99</v>
      </c>
      <c r="E145" s="46" t="s">
        <v>347</v>
      </c>
      <c r="F145" s="46" t="s">
        <v>526</v>
      </c>
      <c r="G145" s="153" t="s">
        <v>527</v>
      </c>
    </row>
    <row r="146" spans="1:7">
      <c r="A146" s="46" t="s">
        <v>5</v>
      </c>
      <c r="B146" s="46">
        <v>3238</v>
      </c>
      <c r="C146" s="46">
        <v>0.2665226789998475</v>
      </c>
      <c r="D146" s="46">
        <v>-99</v>
      </c>
      <c r="E146" s="46" t="s">
        <v>347</v>
      </c>
      <c r="F146" s="46" t="s">
        <v>528</v>
      </c>
      <c r="G146" s="153" t="s">
        <v>527</v>
      </c>
    </row>
    <row r="147" spans="1:7">
      <c r="A147" s="46" t="s">
        <v>5</v>
      </c>
      <c r="B147" s="46">
        <v>3237</v>
      </c>
      <c r="C147" s="46">
        <v>0.28319683695340264</v>
      </c>
      <c r="D147" s="46">
        <v>-99</v>
      </c>
      <c r="E147" s="46" t="s">
        <v>347</v>
      </c>
      <c r="F147" s="46" t="s">
        <v>528</v>
      </c>
      <c r="G147" s="153" t="s">
        <v>527</v>
      </c>
    </row>
    <row r="148" spans="1:7">
      <c r="A148" s="46" t="s">
        <v>5</v>
      </c>
      <c r="B148" s="46">
        <v>3236</v>
      </c>
      <c r="C148" s="46">
        <v>0.16353965635881812</v>
      </c>
      <c r="D148" s="46">
        <v>-99</v>
      </c>
      <c r="E148" s="46" t="s">
        <v>347</v>
      </c>
      <c r="F148" s="46" t="s">
        <v>528</v>
      </c>
      <c r="G148" s="153" t="s">
        <v>527</v>
      </c>
    </row>
    <row r="149" spans="1:7">
      <c r="A149" s="46" t="s">
        <v>5</v>
      </c>
      <c r="B149" s="46">
        <v>3235</v>
      </c>
      <c r="C149" s="46">
        <v>0.53618789167680692</v>
      </c>
      <c r="D149" s="46">
        <v>-99</v>
      </c>
      <c r="E149" s="46" t="s">
        <v>347</v>
      </c>
      <c r="F149" s="46" t="s">
        <v>528</v>
      </c>
      <c r="G149" s="153" t="s">
        <v>527</v>
      </c>
    </row>
    <row r="150" spans="1:7">
      <c r="A150" s="46" t="s">
        <v>5</v>
      </c>
      <c r="B150" s="46">
        <v>3244</v>
      </c>
      <c r="C150" s="46">
        <v>0.50233842327806322</v>
      </c>
      <c r="D150" s="46">
        <v>-99</v>
      </c>
      <c r="E150" s="46" t="s">
        <v>347</v>
      </c>
      <c r="F150" s="46" t="s">
        <v>528</v>
      </c>
      <c r="G150" s="153" t="s">
        <v>527</v>
      </c>
    </row>
    <row r="151" spans="1:7">
      <c r="A151" s="46" t="s">
        <v>5</v>
      </c>
      <c r="B151" s="46">
        <v>3243</v>
      </c>
      <c r="C151" s="46">
        <v>2.1287618681482758</v>
      </c>
      <c r="D151" s="46">
        <v>-99</v>
      </c>
      <c r="E151" s="46" t="s">
        <v>347</v>
      </c>
      <c r="F151" s="46" t="s">
        <v>528</v>
      </c>
      <c r="G151" s="153" t="s">
        <v>527</v>
      </c>
    </row>
    <row r="152" spans="1:7">
      <c r="A152" s="46" t="s">
        <v>5</v>
      </c>
      <c r="B152" s="46">
        <v>301</v>
      </c>
      <c r="C152" s="46">
        <v>1.0617273413904451</v>
      </c>
      <c r="D152" s="46">
        <v>-99</v>
      </c>
      <c r="E152" s="46" t="s">
        <v>347</v>
      </c>
      <c r="F152" s="46" t="s">
        <v>529</v>
      </c>
      <c r="G152" s="153" t="s">
        <v>527</v>
      </c>
    </row>
    <row r="153" spans="1:7">
      <c r="A153" s="46" t="s">
        <v>5</v>
      </c>
      <c r="B153" s="46">
        <v>283</v>
      </c>
      <c r="C153" s="46">
        <v>0.66955903558847363</v>
      </c>
      <c r="D153" s="46">
        <v>-99</v>
      </c>
      <c r="E153" s="46" t="s">
        <v>347</v>
      </c>
      <c r="F153" s="46" t="s">
        <v>529</v>
      </c>
      <c r="G153" s="153" t="s">
        <v>527</v>
      </c>
    </row>
    <row r="154" spans="1:7">
      <c r="A154" s="46" t="s">
        <v>5</v>
      </c>
      <c r="B154" s="46">
        <v>845</v>
      </c>
      <c r="C154" s="46">
        <v>3.0176762607281929E-2</v>
      </c>
      <c r="D154" s="46">
        <v>-99</v>
      </c>
      <c r="E154" s="46" t="s">
        <v>347</v>
      </c>
      <c r="F154" s="46" t="s">
        <v>529</v>
      </c>
      <c r="G154" s="153" t="s">
        <v>527</v>
      </c>
    </row>
    <row r="155" spans="1:7">
      <c r="A155" s="46" t="s">
        <v>5</v>
      </c>
      <c r="B155" s="46">
        <v>673</v>
      </c>
      <c r="C155" s="46">
        <v>0.41652282733120927</v>
      </c>
      <c r="D155" s="46">
        <v>-99</v>
      </c>
      <c r="E155" s="46" t="s">
        <v>347</v>
      </c>
      <c r="F155" s="46" t="s">
        <v>529</v>
      </c>
      <c r="G155" s="153" t="s">
        <v>527</v>
      </c>
    </row>
    <row r="156" spans="1:7">
      <c r="A156" s="46" t="s">
        <v>5</v>
      </c>
      <c r="B156" s="46">
        <v>313</v>
      </c>
      <c r="C156" s="46">
        <v>0.16018453621735745</v>
      </c>
      <c r="D156" s="46">
        <v>-99</v>
      </c>
      <c r="E156" s="46" t="s">
        <v>347</v>
      </c>
      <c r="F156" s="46" t="s">
        <v>529</v>
      </c>
      <c r="G156" s="153" t="s">
        <v>527</v>
      </c>
    </row>
    <row r="157" spans="1:7">
      <c r="A157" s="46" t="s">
        <v>5</v>
      </c>
      <c r="B157" s="46">
        <v>382</v>
      </c>
      <c r="C157" s="46">
        <v>0.16937551363960468</v>
      </c>
      <c r="D157" s="46">
        <v>-99</v>
      </c>
      <c r="E157" s="46" t="s">
        <v>347</v>
      </c>
      <c r="F157" s="46" t="s">
        <v>529</v>
      </c>
      <c r="G157" s="153" t="s">
        <v>527</v>
      </c>
    </row>
    <row r="158" spans="1:7">
      <c r="A158" s="46" t="s">
        <v>5</v>
      </c>
      <c r="B158" s="46">
        <v>465</v>
      </c>
      <c r="C158" s="46">
        <v>7.8984864282651337</v>
      </c>
      <c r="D158" s="46">
        <v>-99</v>
      </c>
      <c r="E158" s="46" t="s">
        <v>347</v>
      </c>
      <c r="F158" s="46" t="s">
        <v>529</v>
      </c>
      <c r="G158" s="153" t="s">
        <v>527</v>
      </c>
    </row>
    <row r="159" spans="1:7">
      <c r="A159" s="46" t="s">
        <v>5</v>
      </c>
      <c r="B159" s="46">
        <v>840</v>
      </c>
      <c r="C159" s="46">
        <v>0.1082284655298362</v>
      </c>
      <c r="D159" s="46">
        <v>-99</v>
      </c>
      <c r="E159" s="46" t="s">
        <v>347</v>
      </c>
      <c r="F159" s="46" t="s">
        <v>529</v>
      </c>
      <c r="G159" s="153" t="s">
        <v>527</v>
      </c>
    </row>
    <row r="160" spans="1:7">
      <c r="A160" s="46" t="s">
        <v>5</v>
      </c>
      <c r="B160" s="46">
        <v>281</v>
      </c>
      <c r="C160" s="46">
        <v>1.2666242667398353</v>
      </c>
      <c r="D160" s="46">
        <v>-99</v>
      </c>
      <c r="E160" s="46" t="s">
        <v>347</v>
      </c>
      <c r="F160" s="46" t="s">
        <v>529</v>
      </c>
      <c r="G160" s="153" t="s">
        <v>527</v>
      </c>
    </row>
    <row r="161" spans="1:7">
      <c r="A161" s="46" t="s">
        <v>5</v>
      </c>
      <c r="B161" s="46">
        <v>279</v>
      </c>
      <c r="C161" s="46">
        <v>6.374484262127587</v>
      </c>
      <c r="D161" s="46">
        <v>-99</v>
      </c>
      <c r="E161" s="46" t="s">
        <v>347</v>
      </c>
      <c r="F161" s="46" t="s">
        <v>529</v>
      </c>
      <c r="G161" s="153" t="s">
        <v>527</v>
      </c>
    </row>
    <row r="162" spans="1:7">
      <c r="A162" s="46" t="s">
        <v>5</v>
      </c>
      <c r="B162" s="46">
        <v>188</v>
      </c>
      <c r="C162" s="46">
        <v>0.44057756053000086</v>
      </c>
      <c r="D162" s="46">
        <v>-99</v>
      </c>
      <c r="E162" s="46" t="s">
        <v>347</v>
      </c>
      <c r="F162" s="46" t="s">
        <v>529</v>
      </c>
      <c r="G162" s="153" t="s">
        <v>527</v>
      </c>
    </row>
    <row r="163" spans="1:7">
      <c r="A163" s="46" t="s">
        <v>5</v>
      </c>
      <c r="B163" s="46">
        <v>536</v>
      </c>
      <c r="C163" s="46">
        <v>0.20476367338286594</v>
      </c>
      <c r="D163" s="46">
        <v>-99</v>
      </c>
      <c r="E163" s="46" t="s">
        <v>347</v>
      </c>
      <c r="F163" s="46" t="s">
        <v>529</v>
      </c>
      <c r="G163" s="153" t="s">
        <v>527</v>
      </c>
    </row>
    <row r="164" spans="1:7">
      <c r="A164" s="46" t="s">
        <v>5</v>
      </c>
      <c r="B164" s="46">
        <v>449</v>
      </c>
      <c r="C164" s="46">
        <v>0.95219085430392725</v>
      </c>
      <c r="D164" s="46">
        <v>-99</v>
      </c>
      <c r="E164" s="46" t="s">
        <v>347</v>
      </c>
      <c r="F164" s="46" t="s">
        <v>526</v>
      </c>
      <c r="G164" s="153" t="s">
        <v>527</v>
      </c>
    </row>
    <row r="165" spans="1:7">
      <c r="A165" s="46" t="s">
        <v>5</v>
      </c>
      <c r="B165" s="46">
        <v>698</v>
      </c>
      <c r="C165" s="46">
        <v>0.13588300773041917</v>
      </c>
      <c r="D165" s="46">
        <v>-99</v>
      </c>
      <c r="E165" s="46" t="s">
        <v>347</v>
      </c>
      <c r="F165" s="46" t="s">
        <v>526</v>
      </c>
      <c r="G165" s="153" t="s">
        <v>527</v>
      </c>
    </row>
    <row r="166" spans="1:7">
      <c r="A166" s="46" t="s">
        <v>5</v>
      </c>
      <c r="B166" s="46">
        <v>608</v>
      </c>
      <c r="C166" s="46">
        <v>0.1733057675815648</v>
      </c>
      <c r="D166" s="46">
        <v>-99</v>
      </c>
      <c r="E166" s="46" t="s">
        <v>347</v>
      </c>
      <c r="F166" s="46" t="s">
        <v>526</v>
      </c>
      <c r="G166" s="153" t="s">
        <v>527</v>
      </c>
    </row>
    <row r="167" spans="1:7">
      <c r="A167" s="46" t="s">
        <v>5</v>
      </c>
      <c r="B167" s="46">
        <v>59</v>
      </c>
      <c r="C167" s="46">
        <v>3.1352341341115551E-2</v>
      </c>
      <c r="D167" s="46">
        <v>-99</v>
      </c>
      <c r="E167" s="46" t="s">
        <v>347</v>
      </c>
      <c r="F167" s="46" t="s">
        <v>526</v>
      </c>
      <c r="G167" s="153" t="s">
        <v>527</v>
      </c>
    </row>
    <row r="168" spans="1:7">
      <c r="A168" s="46" t="s">
        <v>5</v>
      </c>
      <c r="B168" s="46">
        <v>235</v>
      </c>
      <c r="C168" s="46">
        <v>2.5758065510634856E-3</v>
      </c>
      <c r="D168" s="46">
        <v>-99</v>
      </c>
      <c r="E168" s="46" t="s">
        <v>347</v>
      </c>
      <c r="F168" s="46" t="s">
        <v>526</v>
      </c>
      <c r="G168" s="153" t="s">
        <v>527</v>
      </c>
    </row>
    <row r="169" spans="1:7">
      <c r="A169" s="46" t="s">
        <v>5</v>
      </c>
      <c r="B169" s="46">
        <v>135</v>
      </c>
      <c r="C169" s="46">
        <v>4.5893865963507275E-3</v>
      </c>
      <c r="D169" s="46">
        <v>-99</v>
      </c>
      <c r="E169" s="46" t="s">
        <v>347</v>
      </c>
      <c r="F169" s="46" t="s">
        <v>526</v>
      </c>
      <c r="G169" s="153" t="s">
        <v>527</v>
      </c>
    </row>
    <row r="170" spans="1:7">
      <c r="A170" s="46" t="s">
        <v>5</v>
      </c>
      <c r="B170" s="46">
        <v>648</v>
      </c>
      <c r="C170" s="46">
        <v>1.1246468868263084</v>
      </c>
      <c r="D170" s="46">
        <v>-99</v>
      </c>
      <c r="E170" s="46" t="s">
        <v>347</v>
      </c>
      <c r="F170" s="46" t="s">
        <v>526</v>
      </c>
      <c r="G170" s="153" t="s">
        <v>527</v>
      </c>
    </row>
    <row r="171" spans="1:7">
      <c r="A171" s="46" t="s">
        <v>5</v>
      </c>
      <c r="B171" s="46">
        <v>132</v>
      </c>
      <c r="C171" s="46">
        <v>4.6381937964329906E-2</v>
      </c>
      <c r="D171" s="46">
        <v>-99</v>
      </c>
      <c r="E171" s="46" t="s">
        <v>347</v>
      </c>
      <c r="F171" s="46" t="s">
        <v>526</v>
      </c>
      <c r="G171" s="153" t="s">
        <v>527</v>
      </c>
    </row>
    <row r="172" spans="1:7">
      <c r="A172" s="46" t="s">
        <v>5</v>
      </c>
      <c r="B172" s="46">
        <v>592</v>
      </c>
      <c r="C172" s="46">
        <v>0.49009657378885318</v>
      </c>
      <c r="D172" s="46">
        <v>-99</v>
      </c>
      <c r="E172" s="46" t="s">
        <v>347</v>
      </c>
      <c r="F172" s="46" t="s">
        <v>526</v>
      </c>
      <c r="G172" s="153" t="s">
        <v>527</v>
      </c>
    </row>
    <row r="173" spans="1:7">
      <c r="A173" s="46" t="s">
        <v>5</v>
      </c>
      <c r="B173" s="46">
        <v>64</v>
      </c>
      <c r="C173" s="46">
        <v>0.52501901790440542</v>
      </c>
      <c r="D173" s="46">
        <v>-99</v>
      </c>
      <c r="E173" s="46" t="s">
        <v>347</v>
      </c>
      <c r="F173" s="46" t="s">
        <v>526</v>
      </c>
      <c r="G173" s="153" t="s">
        <v>527</v>
      </c>
    </row>
    <row r="174" spans="1:7">
      <c r="A174" s="46" t="s">
        <v>5</v>
      </c>
      <c r="B174" s="46">
        <v>46</v>
      </c>
      <c r="C174" s="46">
        <v>0.43427268167820793</v>
      </c>
      <c r="D174" s="46">
        <v>-99</v>
      </c>
      <c r="E174" s="46" t="s">
        <v>347</v>
      </c>
      <c r="F174" s="46" t="s">
        <v>526</v>
      </c>
      <c r="G174" s="153" t="s">
        <v>527</v>
      </c>
    </row>
    <row r="175" spans="1:7">
      <c r="A175" s="46" t="s">
        <v>5</v>
      </c>
      <c r="B175" s="46">
        <v>65</v>
      </c>
      <c r="C175" s="46">
        <v>7.425492888486613E-3</v>
      </c>
      <c r="D175" s="46">
        <v>-99</v>
      </c>
      <c r="E175" s="46" t="s">
        <v>347</v>
      </c>
      <c r="F175" s="46" t="s">
        <v>526</v>
      </c>
      <c r="G175" s="153" t="s">
        <v>527</v>
      </c>
    </row>
    <row r="176" spans="1:7">
      <c r="A176" s="46" t="s">
        <v>5</v>
      </c>
      <c r="B176" s="46">
        <v>160</v>
      </c>
      <c r="C176" s="46">
        <v>3.8206605197792072E-2</v>
      </c>
      <c r="D176" s="46">
        <v>-99</v>
      </c>
      <c r="E176" s="46" t="s">
        <v>347</v>
      </c>
      <c r="F176" s="46" t="s">
        <v>526</v>
      </c>
      <c r="G176" s="153" t="s">
        <v>527</v>
      </c>
    </row>
    <row r="177" spans="1:7">
      <c r="A177" s="46" t="s">
        <v>5</v>
      </c>
      <c r="B177" s="46">
        <v>141</v>
      </c>
      <c r="C177" s="46">
        <v>4.5174854630916066E-3</v>
      </c>
      <c r="D177" s="46">
        <v>-99</v>
      </c>
      <c r="E177" s="46" t="s">
        <v>347</v>
      </c>
      <c r="F177" s="46" t="s">
        <v>526</v>
      </c>
      <c r="G177" s="153" t="s">
        <v>527</v>
      </c>
    </row>
    <row r="178" spans="1:7">
      <c r="A178" s="46" t="s">
        <v>5</v>
      </c>
      <c r="B178" s="46">
        <v>142</v>
      </c>
      <c r="C178" s="46">
        <v>5.5045000840562531E-3</v>
      </c>
      <c r="D178" s="46">
        <v>-99</v>
      </c>
      <c r="E178" s="46" t="s">
        <v>347</v>
      </c>
      <c r="F178" s="46" t="s">
        <v>526</v>
      </c>
      <c r="G178" s="153" t="s">
        <v>527</v>
      </c>
    </row>
    <row r="179" spans="1:7">
      <c r="A179" s="46" t="s">
        <v>5</v>
      </c>
      <c r="B179" s="46">
        <v>84</v>
      </c>
      <c r="C179" s="46">
        <v>4.1426680388023905E-2</v>
      </c>
      <c r="D179" s="46">
        <v>-99</v>
      </c>
      <c r="E179" s="46" t="s">
        <v>347</v>
      </c>
      <c r="F179" s="46" t="s">
        <v>526</v>
      </c>
      <c r="G179" s="153" t="s">
        <v>527</v>
      </c>
    </row>
    <row r="180" spans="1:7">
      <c r="A180" s="46" t="s">
        <v>5</v>
      </c>
      <c r="B180" s="46">
        <v>92</v>
      </c>
      <c r="C180" s="46">
        <v>0.1159363661398445</v>
      </c>
      <c r="D180" s="46">
        <v>-99</v>
      </c>
      <c r="E180" s="46" t="s">
        <v>347</v>
      </c>
      <c r="F180" s="46" t="s">
        <v>526</v>
      </c>
      <c r="G180" s="153" t="s">
        <v>527</v>
      </c>
    </row>
    <row r="181" spans="1:7">
      <c r="A181" s="46" t="s">
        <v>5</v>
      </c>
      <c r="B181" s="46">
        <v>100</v>
      </c>
      <c r="C181" s="46">
        <v>4.973603486867012E-2</v>
      </c>
      <c r="D181" s="46">
        <v>-99</v>
      </c>
      <c r="E181" s="46" t="s">
        <v>347</v>
      </c>
      <c r="F181" s="46" t="s">
        <v>526</v>
      </c>
      <c r="G181" s="153" t="s">
        <v>527</v>
      </c>
    </row>
    <row r="182" spans="1:7">
      <c r="A182" s="46" t="s">
        <v>5</v>
      </c>
      <c r="B182" s="46">
        <v>1655</v>
      </c>
      <c r="C182" s="46">
        <v>3.4254439617110624E-2</v>
      </c>
      <c r="D182" s="46">
        <v>-99</v>
      </c>
      <c r="E182" s="46" t="s">
        <v>347</v>
      </c>
      <c r="F182" s="46" t="s">
        <v>526</v>
      </c>
      <c r="G182" s="153" t="s">
        <v>527</v>
      </c>
    </row>
    <row r="183" spans="1:7">
      <c r="A183" s="46" t="s">
        <v>5</v>
      </c>
      <c r="B183" s="46">
        <v>199</v>
      </c>
      <c r="C183" s="46">
        <v>1.7279800154237672</v>
      </c>
      <c r="D183" s="46">
        <v>-99</v>
      </c>
      <c r="E183" s="46" t="s">
        <v>347</v>
      </c>
      <c r="F183" s="46" t="s">
        <v>526</v>
      </c>
      <c r="G183" s="153" t="s">
        <v>527</v>
      </c>
    </row>
    <row r="184" spans="1:7">
      <c r="A184" s="46" t="s">
        <v>5</v>
      </c>
      <c r="B184" s="46">
        <v>152</v>
      </c>
      <c r="C184" s="46">
        <v>0.76042365270580747</v>
      </c>
      <c r="D184" s="46">
        <v>-99</v>
      </c>
      <c r="E184" s="46" t="s">
        <v>347</v>
      </c>
      <c r="F184" s="46" t="s">
        <v>526</v>
      </c>
      <c r="G184" s="153" t="s">
        <v>527</v>
      </c>
    </row>
    <row r="185" spans="1:7">
      <c r="A185" s="46" t="s">
        <v>5</v>
      </c>
      <c r="B185" s="46">
        <v>524</v>
      </c>
      <c r="C185" s="46">
        <v>2.2051354583910672</v>
      </c>
      <c r="D185" s="46">
        <v>-99</v>
      </c>
      <c r="E185" s="46" t="s">
        <v>347</v>
      </c>
      <c r="F185" s="46" t="s">
        <v>526</v>
      </c>
      <c r="G185" s="153" t="s">
        <v>527</v>
      </c>
    </row>
    <row r="186" spans="1:7">
      <c r="A186" s="46" t="s">
        <v>5</v>
      </c>
      <c r="B186" s="46">
        <v>44</v>
      </c>
      <c r="C186" s="46">
        <v>0.46470167812779029</v>
      </c>
      <c r="D186" s="46">
        <v>-99</v>
      </c>
      <c r="E186" s="46" t="s">
        <v>347</v>
      </c>
      <c r="F186" s="46" t="s">
        <v>526</v>
      </c>
      <c r="G186" s="153" t="s">
        <v>527</v>
      </c>
    </row>
    <row r="187" spans="1:7">
      <c r="A187" s="46" t="s">
        <v>5</v>
      </c>
      <c r="B187" s="46">
        <v>550</v>
      </c>
      <c r="C187" s="46">
        <v>0.32909593765362866</v>
      </c>
      <c r="D187" s="46">
        <v>-99</v>
      </c>
      <c r="E187" s="46" t="s">
        <v>347</v>
      </c>
      <c r="F187" s="46" t="s">
        <v>526</v>
      </c>
      <c r="G187" s="153" t="s">
        <v>527</v>
      </c>
    </row>
    <row r="188" spans="1:7">
      <c r="A188" s="46" t="s">
        <v>5</v>
      </c>
      <c r="B188" s="46">
        <v>717</v>
      </c>
      <c r="C188" s="46">
        <v>4.8247754210577458</v>
      </c>
      <c r="D188" s="46">
        <v>-99</v>
      </c>
      <c r="E188" s="46" t="s">
        <v>347</v>
      </c>
      <c r="F188" s="46" t="s">
        <v>526</v>
      </c>
      <c r="G188" s="153" t="s">
        <v>527</v>
      </c>
    </row>
    <row r="189" spans="1:7">
      <c r="A189" s="46" t="s">
        <v>5</v>
      </c>
      <c r="B189" s="46">
        <v>605</v>
      </c>
      <c r="C189" s="46">
        <v>1.1236038554132037</v>
      </c>
      <c r="D189" s="46">
        <v>-99</v>
      </c>
      <c r="E189" s="46" t="s">
        <v>347</v>
      </c>
      <c r="F189" s="46" t="s">
        <v>526</v>
      </c>
      <c r="G189" s="153" t="s">
        <v>527</v>
      </c>
    </row>
    <row r="190" spans="1:7">
      <c r="A190" s="46" t="s">
        <v>5</v>
      </c>
      <c r="B190" s="46">
        <v>108</v>
      </c>
      <c r="C190" s="46">
        <v>8.7211265880673433E-2</v>
      </c>
      <c r="D190" s="46">
        <v>-99</v>
      </c>
      <c r="E190" s="46" t="s">
        <v>347</v>
      </c>
      <c r="F190" s="46" t="s">
        <v>526</v>
      </c>
      <c r="G190" s="153" t="s">
        <v>527</v>
      </c>
    </row>
    <row r="191" spans="1:7">
      <c r="A191" s="46" t="s">
        <v>5</v>
      </c>
      <c r="B191" s="46">
        <v>601</v>
      </c>
      <c r="C191" s="46">
        <v>1.1931404852572465</v>
      </c>
      <c r="D191" s="46">
        <v>-99</v>
      </c>
      <c r="E191" s="46" t="s">
        <v>347</v>
      </c>
      <c r="F191" s="46" t="s">
        <v>526</v>
      </c>
      <c r="G191" s="153" t="s">
        <v>527</v>
      </c>
    </row>
    <row r="192" spans="1:7">
      <c r="A192" s="46" t="s">
        <v>5</v>
      </c>
      <c r="B192" s="46">
        <v>385</v>
      </c>
      <c r="C192" s="46">
        <v>0.31398646013820714</v>
      </c>
      <c r="D192" s="46">
        <v>-99</v>
      </c>
      <c r="E192" s="46" t="s">
        <v>347</v>
      </c>
      <c r="F192" s="46" t="s">
        <v>526</v>
      </c>
      <c r="G192" s="153" t="s">
        <v>527</v>
      </c>
    </row>
    <row r="193" spans="1:7">
      <c r="A193" s="46" t="s">
        <v>5</v>
      </c>
      <c r="B193" s="46">
        <v>388</v>
      </c>
      <c r="C193" s="46">
        <v>0.10814995259234129</v>
      </c>
      <c r="D193" s="46">
        <v>-99</v>
      </c>
      <c r="E193" s="46" t="s">
        <v>347</v>
      </c>
      <c r="F193" s="46" t="s">
        <v>526</v>
      </c>
      <c r="G193" s="153" t="s">
        <v>527</v>
      </c>
    </row>
    <row r="194" spans="1:7">
      <c r="A194" s="46" t="s">
        <v>5</v>
      </c>
      <c r="B194" s="46">
        <v>604</v>
      </c>
      <c r="C194" s="46">
        <v>0.32594977434115724</v>
      </c>
      <c r="D194" s="46">
        <v>-99</v>
      </c>
      <c r="E194" s="46" t="s">
        <v>347</v>
      </c>
      <c r="F194" s="46" t="s">
        <v>526</v>
      </c>
      <c r="G194" s="153" t="s">
        <v>527</v>
      </c>
    </row>
    <row r="195" spans="1:7">
      <c r="A195" s="46" t="s">
        <v>5</v>
      </c>
      <c r="B195" s="46">
        <v>107</v>
      </c>
      <c r="C195" s="46">
        <v>1.2385555891872738E-2</v>
      </c>
      <c r="D195" s="46">
        <v>-99</v>
      </c>
      <c r="E195" s="46" t="s">
        <v>347</v>
      </c>
      <c r="F195" s="46" t="s">
        <v>526</v>
      </c>
      <c r="G195" s="153" t="s">
        <v>527</v>
      </c>
    </row>
    <row r="196" spans="1:7">
      <c r="A196" s="46" t="s">
        <v>5</v>
      </c>
      <c r="B196" s="46">
        <v>603</v>
      </c>
      <c r="C196" s="46">
        <v>0.13101683866615085</v>
      </c>
      <c r="D196" s="46">
        <v>-99</v>
      </c>
      <c r="E196" s="46" t="s">
        <v>347</v>
      </c>
      <c r="F196" s="46" t="s">
        <v>526</v>
      </c>
      <c r="G196" s="153" t="s">
        <v>527</v>
      </c>
    </row>
    <row r="197" spans="1:7">
      <c r="A197" s="46" t="s">
        <v>5</v>
      </c>
      <c r="B197" s="46">
        <v>610</v>
      </c>
      <c r="C197" s="46">
        <v>3.0362108646757823E-2</v>
      </c>
      <c r="D197" s="46">
        <v>-99</v>
      </c>
      <c r="E197" s="46" t="s">
        <v>347</v>
      </c>
      <c r="F197" s="46" t="s">
        <v>526</v>
      </c>
      <c r="G197" s="153" t="s">
        <v>527</v>
      </c>
    </row>
    <row r="198" spans="1:7">
      <c r="A198" s="46" t="s">
        <v>5</v>
      </c>
      <c r="B198" s="46">
        <v>242</v>
      </c>
      <c r="C198" s="46">
        <v>8.3817345662064273E-3</v>
      </c>
      <c r="D198" s="46">
        <v>-99</v>
      </c>
      <c r="E198" s="46" t="s">
        <v>347</v>
      </c>
      <c r="F198" s="46" t="s">
        <v>526</v>
      </c>
      <c r="G198" s="153" t="s">
        <v>527</v>
      </c>
    </row>
    <row r="199" spans="1:7">
      <c r="A199" s="46" t="s">
        <v>5</v>
      </c>
      <c r="B199" s="46">
        <v>678</v>
      </c>
      <c r="C199" s="46">
        <v>3.1709869595939333</v>
      </c>
      <c r="D199" s="46">
        <v>-99</v>
      </c>
      <c r="E199" s="46" t="s">
        <v>347</v>
      </c>
      <c r="F199" s="46" t="s">
        <v>526</v>
      </c>
      <c r="G199" s="153" t="s">
        <v>527</v>
      </c>
    </row>
    <row r="200" spans="1:7">
      <c r="A200" s="46" t="s">
        <v>5</v>
      </c>
      <c r="B200" s="46">
        <v>497</v>
      </c>
      <c r="C200" s="46">
        <v>1.0892183012989096</v>
      </c>
      <c r="D200" s="46">
        <v>-99</v>
      </c>
      <c r="E200" s="46" t="s">
        <v>347</v>
      </c>
      <c r="F200" s="46" t="s">
        <v>526</v>
      </c>
      <c r="G200" s="153" t="s">
        <v>527</v>
      </c>
    </row>
    <row r="201" spans="1:7">
      <c r="A201" s="46" t="s">
        <v>5</v>
      </c>
      <c r="B201" s="46">
        <v>106</v>
      </c>
      <c r="C201" s="46">
        <v>1.3519586568160139E-2</v>
      </c>
      <c r="D201" s="46">
        <v>-99</v>
      </c>
      <c r="E201" s="46" t="s">
        <v>347</v>
      </c>
      <c r="F201" s="46" t="s">
        <v>526</v>
      </c>
      <c r="G201" s="153" t="s">
        <v>527</v>
      </c>
    </row>
    <row r="202" spans="1:7">
      <c r="A202" s="46" t="s">
        <v>5</v>
      </c>
      <c r="B202" s="46">
        <v>598</v>
      </c>
      <c r="C202" s="46">
        <v>0.10120482827190407</v>
      </c>
      <c r="D202" s="46">
        <v>-99</v>
      </c>
      <c r="E202" s="46" t="s">
        <v>347</v>
      </c>
      <c r="F202" s="46" t="s">
        <v>526</v>
      </c>
      <c r="G202" s="153" t="s">
        <v>527</v>
      </c>
    </row>
    <row r="203" spans="1:7">
      <c r="A203" s="46" t="s">
        <v>5</v>
      </c>
      <c r="B203" s="46">
        <v>744</v>
      </c>
      <c r="C203" s="46">
        <v>3.3906745625124864E-2</v>
      </c>
      <c r="D203" s="46">
        <v>-99</v>
      </c>
      <c r="E203" s="46" t="s">
        <v>347</v>
      </c>
      <c r="F203" s="46" t="s">
        <v>526</v>
      </c>
      <c r="G203" s="153" t="s">
        <v>527</v>
      </c>
    </row>
    <row r="204" spans="1:7">
      <c r="A204" s="46" t="s">
        <v>5</v>
      </c>
      <c r="B204" s="46">
        <v>741</v>
      </c>
      <c r="C204" s="46">
        <v>4.7884374365753683E-3</v>
      </c>
      <c r="D204" s="46">
        <v>-99</v>
      </c>
      <c r="E204" s="46" t="s">
        <v>347</v>
      </c>
      <c r="F204" s="46" t="s">
        <v>526</v>
      </c>
      <c r="G204" s="153" t="s">
        <v>527</v>
      </c>
    </row>
    <row r="205" spans="1:7">
      <c r="A205" s="46" t="s">
        <v>5</v>
      </c>
      <c r="B205" s="46">
        <v>36</v>
      </c>
      <c r="C205" s="46">
        <v>6.9681562240469386E-3</v>
      </c>
      <c r="D205" s="46">
        <v>-99</v>
      </c>
      <c r="E205" s="46" t="s">
        <v>347</v>
      </c>
      <c r="F205" s="46" t="s">
        <v>526</v>
      </c>
      <c r="G205" s="153" t="s">
        <v>527</v>
      </c>
    </row>
    <row r="206" spans="1:7">
      <c r="A206" s="46" t="s">
        <v>5</v>
      </c>
      <c r="B206" s="46">
        <v>1</v>
      </c>
      <c r="C206" s="46">
        <v>8.9577067949391173E-3</v>
      </c>
      <c r="D206" s="46">
        <v>-99</v>
      </c>
      <c r="E206" s="46" t="s">
        <v>347</v>
      </c>
      <c r="F206" s="46" t="s">
        <v>526</v>
      </c>
      <c r="G206" s="153" t="s">
        <v>527</v>
      </c>
    </row>
    <row r="207" spans="1:7">
      <c r="A207" s="46" t="s">
        <v>5</v>
      </c>
      <c r="B207" s="46">
        <v>51</v>
      </c>
      <c r="C207" s="46">
        <v>4.8751344653629486E-2</v>
      </c>
      <c r="D207" s="46">
        <v>-99</v>
      </c>
      <c r="E207" s="46" t="s">
        <v>347</v>
      </c>
      <c r="F207" s="46" t="s">
        <v>526</v>
      </c>
      <c r="G207" s="153" t="s">
        <v>527</v>
      </c>
    </row>
    <row r="208" spans="1:7">
      <c r="A208" s="46" t="s">
        <v>5</v>
      </c>
      <c r="B208" s="46">
        <v>391</v>
      </c>
      <c r="C208" s="46">
        <v>6.5469485862818463E-2</v>
      </c>
      <c r="D208" s="46">
        <v>-99</v>
      </c>
      <c r="E208" s="46" t="s">
        <v>347</v>
      </c>
      <c r="F208" s="46" t="s">
        <v>526</v>
      </c>
      <c r="G208" s="153" t="s">
        <v>527</v>
      </c>
    </row>
    <row r="209" spans="1:7">
      <c r="A209" s="46" t="s">
        <v>5</v>
      </c>
      <c r="B209" s="46">
        <v>600</v>
      </c>
      <c r="C209" s="46">
        <v>0.63193912982638922</v>
      </c>
      <c r="D209" s="46">
        <v>-99</v>
      </c>
      <c r="E209" s="46" t="s">
        <v>347</v>
      </c>
      <c r="F209" s="46" t="s">
        <v>526</v>
      </c>
      <c r="G209" s="153" t="s">
        <v>527</v>
      </c>
    </row>
    <row r="210" spans="1:7">
      <c r="A210" s="46" t="s">
        <v>5</v>
      </c>
      <c r="B210" s="46">
        <v>739</v>
      </c>
      <c r="C210" s="46">
        <v>4.7302104614522448E-3</v>
      </c>
      <c r="D210" s="46">
        <v>-99</v>
      </c>
      <c r="E210" s="46" t="s">
        <v>347</v>
      </c>
      <c r="F210" s="46" t="s">
        <v>526</v>
      </c>
      <c r="G210" s="153" t="s">
        <v>527</v>
      </c>
    </row>
    <row r="211" spans="1:7">
      <c r="A211" s="46" t="s">
        <v>5</v>
      </c>
      <c r="B211" s="46">
        <v>743</v>
      </c>
      <c r="C211" s="46">
        <v>2.8533598835775942E-2</v>
      </c>
      <c r="D211" s="46">
        <v>-99</v>
      </c>
      <c r="E211" s="46" t="s">
        <v>347</v>
      </c>
      <c r="F211" s="46" t="s">
        <v>526</v>
      </c>
      <c r="G211" s="153" t="s">
        <v>527</v>
      </c>
    </row>
    <row r="212" spans="1:7">
      <c r="A212" s="46" t="s">
        <v>5</v>
      </c>
      <c r="B212" s="46">
        <v>116</v>
      </c>
      <c r="C212" s="46">
        <v>3.7468477451084815E-2</v>
      </c>
      <c r="D212" s="46">
        <v>-99</v>
      </c>
      <c r="E212" s="46" t="s">
        <v>347</v>
      </c>
      <c r="F212" s="46" t="s">
        <v>526</v>
      </c>
      <c r="G212" s="153" t="s">
        <v>527</v>
      </c>
    </row>
    <row r="213" spans="1:7">
      <c r="A213" s="46" t="s">
        <v>5</v>
      </c>
      <c r="B213" s="46">
        <v>746</v>
      </c>
      <c r="C213" s="46">
        <v>8.8548344910028189E-3</v>
      </c>
      <c r="D213" s="46">
        <v>-99</v>
      </c>
      <c r="E213" s="46" t="s">
        <v>347</v>
      </c>
      <c r="F213" s="46" t="s">
        <v>526</v>
      </c>
      <c r="G213" s="153" t="s">
        <v>527</v>
      </c>
    </row>
    <row r="214" spans="1:7">
      <c r="A214" s="46" t="s">
        <v>5</v>
      </c>
      <c r="B214" s="46">
        <v>125</v>
      </c>
      <c r="C214" s="46">
        <v>1.9018951263203621E-2</v>
      </c>
      <c r="D214" s="46">
        <v>-99</v>
      </c>
      <c r="E214" s="46" t="s">
        <v>347</v>
      </c>
      <c r="F214" s="46" t="s">
        <v>526</v>
      </c>
      <c r="G214" s="153" t="s">
        <v>527</v>
      </c>
    </row>
    <row r="215" spans="1:7">
      <c r="A215" s="46" t="s">
        <v>5</v>
      </c>
      <c r="B215" s="46">
        <v>158</v>
      </c>
      <c r="C215" s="46">
        <v>1.6049716608908488E-2</v>
      </c>
      <c r="D215" s="46">
        <v>-99</v>
      </c>
      <c r="E215" s="46" t="s">
        <v>347</v>
      </c>
      <c r="F215" s="46" t="s">
        <v>526</v>
      </c>
      <c r="G215" s="153" t="s">
        <v>527</v>
      </c>
    </row>
    <row r="216" spans="1:7">
      <c r="A216" s="46" t="s">
        <v>5</v>
      </c>
      <c r="B216" s="46">
        <v>71</v>
      </c>
      <c r="C216" s="46">
        <v>4.8822733368927163E-3</v>
      </c>
      <c r="D216" s="46">
        <v>-99</v>
      </c>
      <c r="E216" s="46" t="s">
        <v>347</v>
      </c>
      <c r="F216" s="46" t="s">
        <v>526</v>
      </c>
      <c r="G216" s="153" t="s">
        <v>527</v>
      </c>
    </row>
    <row r="217" spans="1:7">
      <c r="A217" s="46" t="s">
        <v>5</v>
      </c>
      <c r="B217" s="46">
        <v>548</v>
      </c>
      <c r="C217" s="46">
        <v>0</v>
      </c>
      <c r="D217" s="46">
        <v>-99</v>
      </c>
      <c r="E217" s="46" t="s">
        <v>347</v>
      </c>
      <c r="F217" s="46" t="s">
        <v>526</v>
      </c>
      <c r="G217" s="153" t="s">
        <v>527</v>
      </c>
    </row>
    <row r="218" spans="1:7">
      <c r="A218" s="46" t="s">
        <v>5</v>
      </c>
      <c r="B218" s="46">
        <v>451</v>
      </c>
      <c r="C218" s="46">
        <v>1.2932876981579236E-2</v>
      </c>
      <c r="D218" s="46">
        <v>-99</v>
      </c>
      <c r="E218" s="46" t="s">
        <v>347</v>
      </c>
      <c r="F218" s="46" t="s">
        <v>526</v>
      </c>
      <c r="G218" s="153" t="s">
        <v>527</v>
      </c>
    </row>
    <row r="219" spans="1:7">
      <c r="A219" s="46" t="s">
        <v>5</v>
      </c>
      <c r="B219" s="46">
        <v>117</v>
      </c>
      <c r="C219" s="46">
        <v>9.1647167277054548E-3</v>
      </c>
      <c r="D219" s="46">
        <v>-99</v>
      </c>
      <c r="E219" s="46" t="s">
        <v>347</v>
      </c>
      <c r="F219" s="46" t="s">
        <v>526</v>
      </c>
      <c r="G219" s="153" t="s">
        <v>527</v>
      </c>
    </row>
    <row r="220" spans="1:7">
      <c r="A220" s="46" t="s">
        <v>5</v>
      </c>
      <c r="B220" s="46">
        <v>143</v>
      </c>
      <c r="C220" s="46">
        <v>1.6617783124080458E-2</v>
      </c>
      <c r="D220" s="46">
        <v>-99</v>
      </c>
      <c r="E220" s="46" t="s">
        <v>347</v>
      </c>
      <c r="F220" s="46" t="s">
        <v>526</v>
      </c>
      <c r="G220" s="153" t="s">
        <v>527</v>
      </c>
    </row>
    <row r="221" spans="1:7">
      <c r="A221" s="46" t="s">
        <v>5</v>
      </c>
      <c r="B221" s="46">
        <v>450</v>
      </c>
      <c r="C221" s="46">
        <v>2.5586543896569558E-2</v>
      </c>
      <c r="D221" s="46">
        <v>-99</v>
      </c>
      <c r="E221" s="46" t="s">
        <v>347</v>
      </c>
      <c r="F221" s="46" t="s">
        <v>526</v>
      </c>
      <c r="G221" s="153" t="s">
        <v>527</v>
      </c>
    </row>
    <row r="222" spans="1:7">
      <c r="A222" s="46" t="s">
        <v>5</v>
      </c>
      <c r="B222" s="46">
        <v>60</v>
      </c>
      <c r="C222" s="46">
        <v>8.4473027051633592E-2</v>
      </c>
      <c r="D222" s="46">
        <v>-99</v>
      </c>
      <c r="E222" s="46" t="s">
        <v>347</v>
      </c>
      <c r="F222" s="46" t="s">
        <v>526</v>
      </c>
      <c r="G222" s="153" t="s">
        <v>527</v>
      </c>
    </row>
    <row r="223" spans="1:7">
      <c r="A223" s="46" t="s">
        <v>5</v>
      </c>
      <c r="B223" s="46">
        <v>727</v>
      </c>
      <c r="C223" s="46">
        <v>0.19686944901100065</v>
      </c>
      <c r="D223" s="46">
        <v>-99</v>
      </c>
      <c r="E223" s="46" t="s">
        <v>347</v>
      </c>
      <c r="F223" s="46" t="s">
        <v>526</v>
      </c>
      <c r="G223" s="153" t="s">
        <v>527</v>
      </c>
    </row>
    <row r="224" spans="1:7">
      <c r="A224" s="46" t="s">
        <v>5</v>
      </c>
      <c r="B224" s="46">
        <v>45</v>
      </c>
      <c r="C224" s="46">
        <v>2.1565037723974334E-2</v>
      </c>
      <c r="D224" s="46">
        <v>-99</v>
      </c>
      <c r="E224" s="46" t="s">
        <v>347</v>
      </c>
      <c r="F224" s="46" t="s">
        <v>526</v>
      </c>
      <c r="G224" s="153" t="s">
        <v>527</v>
      </c>
    </row>
    <row r="225" spans="1:7">
      <c r="A225" s="46" t="s">
        <v>5</v>
      </c>
      <c r="B225" s="46">
        <v>728</v>
      </c>
      <c r="C225" s="46">
        <v>4.7942970575965199E-3</v>
      </c>
      <c r="D225" s="46">
        <v>-99</v>
      </c>
      <c r="E225" s="46" t="s">
        <v>347</v>
      </c>
      <c r="F225" s="46" t="s">
        <v>526</v>
      </c>
      <c r="G225" s="153" t="s">
        <v>527</v>
      </c>
    </row>
    <row r="226" spans="1:7">
      <c r="A226" s="46" t="s">
        <v>5</v>
      </c>
      <c r="B226" s="46">
        <v>120</v>
      </c>
      <c r="C226" s="46">
        <v>4.6299229798944845E-2</v>
      </c>
      <c r="D226" s="46">
        <v>-99</v>
      </c>
      <c r="E226" s="46" t="s">
        <v>347</v>
      </c>
      <c r="F226" s="46" t="s">
        <v>526</v>
      </c>
      <c r="G226" s="153" t="s">
        <v>527</v>
      </c>
    </row>
    <row r="227" spans="1:7">
      <c r="A227" s="46" t="s">
        <v>5</v>
      </c>
      <c r="B227" s="46">
        <v>162</v>
      </c>
      <c r="C227" s="46">
        <v>5.7388696548722612E-3</v>
      </c>
      <c r="D227" s="46">
        <v>-99</v>
      </c>
      <c r="E227" s="46" t="s">
        <v>347</v>
      </c>
      <c r="F227" s="46" t="s">
        <v>526</v>
      </c>
      <c r="G227" s="153" t="s">
        <v>527</v>
      </c>
    </row>
    <row r="228" spans="1:7">
      <c r="A228" s="46" t="s">
        <v>5</v>
      </c>
      <c r="B228" s="46">
        <v>351</v>
      </c>
      <c r="C228" s="46">
        <v>2.175627080524669E-2</v>
      </c>
      <c r="D228" s="46">
        <v>-99</v>
      </c>
      <c r="E228" s="46" t="s">
        <v>347</v>
      </c>
      <c r="F228" s="46" t="s">
        <v>526</v>
      </c>
      <c r="G228" s="153" t="s">
        <v>527</v>
      </c>
    </row>
    <row r="229" spans="1:7">
      <c r="A229" s="46" t="s">
        <v>5</v>
      </c>
      <c r="B229" s="46">
        <v>726</v>
      </c>
      <c r="C229" s="46">
        <v>6.7345311810713626E-2</v>
      </c>
      <c r="D229" s="46">
        <v>-99</v>
      </c>
      <c r="E229" s="46" t="s">
        <v>347</v>
      </c>
      <c r="F229" s="46" t="s">
        <v>526</v>
      </c>
      <c r="G229" s="153" t="s">
        <v>527</v>
      </c>
    </row>
    <row r="230" spans="1:7">
      <c r="A230" s="46" t="s">
        <v>5</v>
      </c>
      <c r="B230" s="46">
        <v>729</v>
      </c>
      <c r="C230" s="46">
        <v>4.4677852662981007E-2</v>
      </c>
      <c r="D230" s="46">
        <v>-99</v>
      </c>
      <c r="E230" s="46" t="s">
        <v>347</v>
      </c>
      <c r="F230" s="46" t="s">
        <v>526</v>
      </c>
      <c r="G230" s="153" t="s">
        <v>527</v>
      </c>
    </row>
    <row r="231" spans="1:7">
      <c r="A231" s="46" t="s">
        <v>5</v>
      </c>
      <c r="B231" s="46">
        <v>148</v>
      </c>
      <c r="C231" s="46">
        <v>3.3868611213803086E-2</v>
      </c>
      <c r="D231" s="46">
        <v>-99</v>
      </c>
      <c r="E231" s="46" t="s">
        <v>347</v>
      </c>
      <c r="F231" s="46" t="s">
        <v>526</v>
      </c>
      <c r="G231" s="153" t="s">
        <v>527</v>
      </c>
    </row>
    <row r="232" spans="1:7">
      <c r="A232" s="46" t="s">
        <v>5</v>
      </c>
      <c r="B232" s="46">
        <v>146</v>
      </c>
      <c r="C232" s="46">
        <v>3.9359313691445233E-3</v>
      </c>
      <c r="D232" s="46">
        <v>-99</v>
      </c>
      <c r="E232" s="46" t="s">
        <v>347</v>
      </c>
      <c r="F232" s="46" t="s">
        <v>526</v>
      </c>
      <c r="G232" s="153" t="s">
        <v>527</v>
      </c>
    </row>
    <row r="233" spans="1:7">
      <c r="A233" s="46" t="s">
        <v>5</v>
      </c>
      <c r="B233" s="46">
        <v>247</v>
      </c>
      <c r="C233" s="46">
        <v>0.19109719892213714</v>
      </c>
      <c r="D233" s="46">
        <v>-99</v>
      </c>
      <c r="E233" s="46" t="s">
        <v>347</v>
      </c>
      <c r="F233" s="46" t="s">
        <v>526</v>
      </c>
      <c r="G233" s="153" t="s">
        <v>527</v>
      </c>
    </row>
    <row r="234" spans="1:7">
      <c r="A234" s="46" t="s">
        <v>5</v>
      </c>
      <c r="B234" s="46">
        <v>267</v>
      </c>
      <c r="C234" s="46">
        <v>0.21755193718048771</v>
      </c>
      <c r="D234" s="46">
        <v>-99</v>
      </c>
      <c r="E234" s="46" t="s">
        <v>347</v>
      </c>
      <c r="F234" s="46" t="s">
        <v>526</v>
      </c>
      <c r="G234" s="153" t="s">
        <v>527</v>
      </c>
    </row>
    <row r="235" spans="1:7">
      <c r="A235" s="46" t="s">
        <v>5</v>
      </c>
      <c r="B235" s="46">
        <v>353</v>
      </c>
      <c r="C235" s="46">
        <v>0.11885159485782715</v>
      </c>
      <c r="D235" s="46">
        <v>-99</v>
      </c>
      <c r="E235" s="46" t="s">
        <v>347</v>
      </c>
      <c r="F235" s="46" t="s">
        <v>526</v>
      </c>
      <c r="G235" s="153" t="s">
        <v>527</v>
      </c>
    </row>
    <row r="236" spans="1:7">
      <c r="A236" s="46" t="s">
        <v>5</v>
      </c>
      <c r="B236" s="46">
        <v>736</v>
      </c>
      <c r="C236" s="46">
        <v>4.0202517720050339E-2</v>
      </c>
      <c r="D236" s="46">
        <v>-99</v>
      </c>
      <c r="E236" s="46" t="s">
        <v>347</v>
      </c>
      <c r="F236" s="46" t="s">
        <v>526</v>
      </c>
      <c r="G236" s="153" t="s">
        <v>527</v>
      </c>
    </row>
    <row r="237" spans="1:7">
      <c r="A237" s="46" t="s">
        <v>5</v>
      </c>
      <c r="B237" s="46">
        <v>364</v>
      </c>
      <c r="C237" s="46">
        <v>8.1324140910298812E-2</v>
      </c>
      <c r="D237" s="46">
        <v>-99</v>
      </c>
      <c r="E237" s="46" t="s">
        <v>347</v>
      </c>
      <c r="F237" s="46" t="s">
        <v>526</v>
      </c>
      <c r="G237" s="153" t="s">
        <v>527</v>
      </c>
    </row>
    <row r="238" spans="1:7">
      <c r="A238" s="46" t="s">
        <v>5</v>
      </c>
      <c r="B238" s="46">
        <v>186</v>
      </c>
      <c r="C238" s="46">
        <v>1.2525809592178874E-2</v>
      </c>
      <c r="D238" s="46">
        <v>-99</v>
      </c>
      <c r="E238" s="46" t="s">
        <v>347</v>
      </c>
      <c r="F238" s="46" t="s">
        <v>526</v>
      </c>
      <c r="G238" s="153" t="s">
        <v>527</v>
      </c>
    </row>
    <row r="239" spans="1:7">
      <c r="A239" s="46" t="s">
        <v>5</v>
      </c>
      <c r="B239" s="46">
        <v>27</v>
      </c>
      <c r="C239" s="46">
        <v>4.0513142128344851E-2</v>
      </c>
      <c r="D239" s="46">
        <v>-99</v>
      </c>
      <c r="E239" s="46" t="s">
        <v>347</v>
      </c>
      <c r="F239" s="46" t="s">
        <v>526</v>
      </c>
      <c r="G239" s="153" t="s">
        <v>527</v>
      </c>
    </row>
    <row r="240" spans="1:7">
      <c r="A240" s="46" t="s">
        <v>5</v>
      </c>
      <c r="B240" s="46">
        <v>31</v>
      </c>
      <c r="C240" s="46">
        <v>8.5401550291109643E-2</v>
      </c>
      <c r="D240" s="46">
        <v>-99</v>
      </c>
      <c r="E240" s="46" t="s">
        <v>347</v>
      </c>
      <c r="F240" s="46" t="s">
        <v>526</v>
      </c>
      <c r="G240" s="153" t="s">
        <v>527</v>
      </c>
    </row>
    <row r="241" spans="1:7">
      <c r="A241" s="46" t="s">
        <v>5</v>
      </c>
      <c r="B241" s="46">
        <v>52</v>
      </c>
      <c r="C241" s="46">
        <v>3.8627327828129616E-2</v>
      </c>
      <c r="D241" s="46">
        <v>-99</v>
      </c>
      <c r="E241" s="46" t="s">
        <v>347</v>
      </c>
      <c r="F241" s="46" t="s">
        <v>526</v>
      </c>
      <c r="G241" s="153" t="s">
        <v>527</v>
      </c>
    </row>
    <row r="242" spans="1:7">
      <c r="A242" s="46" t="s">
        <v>5</v>
      </c>
      <c r="B242" s="46">
        <v>390</v>
      </c>
      <c r="C242" s="46">
        <v>0.15376557691016568</v>
      </c>
      <c r="D242" s="46">
        <v>-99</v>
      </c>
      <c r="E242" s="46" t="s">
        <v>347</v>
      </c>
      <c r="F242" s="46" t="s">
        <v>526</v>
      </c>
      <c r="G242" s="153" t="s">
        <v>527</v>
      </c>
    </row>
    <row r="243" spans="1:7">
      <c r="A243" s="46" t="s">
        <v>5</v>
      </c>
      <c r="B243" s="46">
        <v>137</v>
      </c>
      <c r="C243" s="46">
        <v>1.4493636508417188E-2</v>
      </c>
      <c r="D243" s="46">
        <v>-99</v>
      </c>
      <c r="E243" s="46" t="s">
        <v>347</v>
      </c>
      <c r="F243" s="46" t="s">
        <v>526</v>
      </c>
      <c r="G243" s="153" t="s">
        <v>527</v>
      </c>
    </row>
    <row r="244" spans="1:7">
      <c r="A244" s="46" t="s">
        <v>5</v>
      </c>
      <c r="B244" s="46">
        <v>198</v>
      </c>
      <c r="C244" s="46">
        <v>1.6215433529614132E-3</v>
      </c>
      <c r="D244" s="46">
        <v>-99</v>
      </c>
      <c r="E244" s="46" t="s">
        <v>347</v>
      </c>
      <c r="F244" s="46" t="s">
        <v>526</v>
      </c>
      <c r="G244" s="153" t="s">
        <v>527</v>
      </c>
    </row>
    <row r="245" spans="1:7">
      <c r="A245" s="46" t="s">
        <v>5</v>
      </c>
      <c r="B245" s="46">
        <v>231</v>
      </c>
      <c r="C245" s="46">
        <v>6.8006586667632152E-4</v>
      </c>
      <c r="D245" s="46">
        <v>-99</v>
      </c>
      <c r="E245" s="46" t="s">
        <v>347</v>
      </c>
      <c r="F245" s="46" t="s">
        <v>526</v>
      </c>
      <c r="G245" s="153" t="s">
        <v>527</v>
      </c>
    </row>
    <row r="246" spans="1:7">
      <c r="A246" s="46" t="s">
        <v>5</v>
      </c>
      <c r="B246" s="46">
        <v>121</v>
      </c>
      <c r="C246" s="46">
        <v>0.40450288596054468</v>
      </c>
      <c r="D246" s="46">
        <v>-99</v>
      </c>
      <c r="E246" s="46" t="s">
        <v>347</v>
      </c>
      <c r="F246" s="46" t="s">
        <v>526</v>
      </c>
      <c r="G246" s="153" t="s">
        <v>527</v>
      </c>
    </row>
    <row r="247" spans="1:7">
      <c r="A247" s="46" t="s">
        <v>5</v>
      </c>
      <c r="B247" s="46">
        <v>261</v>
      </c>
      <c r="C247" s="46">
        <v>3.6270059803206137E-3</v>
      </c>
      <c r="D247" s="46">
        <v>-99</v>
      </c>
      <c r="E247" s="46" t="s">
        <v>347</v>
      </c>
      <c r="F247" s="46" t="s">
        <v>526</v>
      </c>
      <c r="G247" s="153" t="s">
        <v>527</v>
      </c>
    </row>
    <row r="248" spans="1:7">
      <c r="A248" s="46" t="s">
        <v>5</v>
      </c>
      <c r="B248" s="46">
        <v>240</v>
      </c>
      <c r="C248" s="46">
        <v>1.531588963203153E-3</v>
      </c>
      <c r="D248" s="46">
        <v>-99</v>
      </c>
      <c r="E248" s="46" t="s">
        <v>347</v>
      </c>
      <c r="F248" s="46" t="s">
        <v>526</v>
      </c>
      <c r="G248" s="153" t="s">
        <v>527</v>
      </c>
    </row>
    <row r="249" spans="1:7">
      <c r="A249" s="46" t="s">
        <v>5</v>
      </c>
      <c r="B249" s="46">
        <v>151</v>
      </c>
      <c r="C249" s="46">
        <v>4.5416584430239319E-2</v>
      </c>
      <c r="D249" s="46">
        <v>-99</v>
      </c>
      <c r="E249" s="46" t="s">
        <v>347</v>
      </c>
      <c r="F249" s="46" t="s">
        <v>526</v>
      </c>
      <c r="G249" s="153" t="s">
        <v>527</v>
      </c>
    </row>
    <row r="250" spans="1:7">
      <c r="A250" s="46" t="s">
        <v>5</v>
      </c>
      <c r="B250" s="46">
        <v>740</v>
      </c>
      <c r="C250" s="46">
        <v>2.8561275608428485E-2</v>
      </c>
      <c r="D250" s="46">
        <v>-99</v>
      </c>
      <c r="E250" s="46" t="s">
        <v>347</v>
      </c>
      <c r="F250" s="46" t="s">
        <v>526</v>
      </c>
      <c r="G250" s="153" t="s">
        <v>527</v>
      </c>
    </row>
    <row r="251" spans="1:7">
      <c r="A251" s="46" t="s">
        <v>5</v>
      </c>
      <c r="B251" s="46">
        <v>207</v>
      </c>
      <c r="C251" s="46">
        <v>1.804974900890232E-2</v>
      </c>
      <c r="D251" s="46">
        <v>-99</v>
      </c>
      <c r="E251" s="46" t="s">
        <v>347</v>
      </c>
      <c r="F251" s="46" t="s">
        <v>526</v>
      </c>
      <c r="G251" s="153" t="s">
        <v>527</v>
      </c>
    </row>
    <row r="252" spans="1:7">
      <c r="A252" s="46" t="s">
        <v>5</v>
      </c>
      <c r="B252" s="46">
        <v>47</v>
      </c>
      <c r="C252" s="46">
        <v>3.3079522976915969E-3</v>
      </c>
      <c r="D252" s="46">
        <v>-99</v>
      </c>
      <c r="E252" s="46" t="s">
        <v>347</v>
      </c>
      <c r="F252" s="46" t="s">
        <v>526</v>
      </c>
      <c r="G252" s="153" t="s">
        <v>527</v>
      </c>
    </row>
    <row r="253" spans="1:7">
      <c r="A253" s="46" t="s">
        <v>5</v>
      </c>
      <c r="B253" s="46">
        <v>42</v>
      </c>
      <c r="C253" s="46">
        <v>0.14933291762900325</v>
      </c>
      <c r="D253" s="46">
        <v>-99</v>
      </c>
      <c r="E253" s="46" t="s">
        <v>347</v>
      </c>
      <c r="F253" s="46" t="s">
        <v>526</v>
      </c>
      <c r="G253" s="153" t="s">
        <v>527</v>
      </c>
    </row>
    <row r="254" spans="1:7">
      <c r="A254" s="46" t="s">
        <v>5</v>
      </c>
      <c r="B254" s="46">
        <v>127</v>
      </c>
      <c r="C254" s="46">
        <v>1.6744416995389304E-2</v>
      </c>
      <c r="D254" s="46">
        <v>-99</v>
      </c>
      <c r="E254" s="46" t="s">
        <v>347</v>
      </c>
      <c r="F254" s="46" t="s">
        <v>526</v>
      </c>
      <c r="G254" s="153" t="s">
        <v>527</v>
      </c>
    </row>
    <row r="255" spans="1:7">
      <c r="A255" s="46" t="s">
        <v>5</v>
      </c>
      <c r="B255" s="46">
        <v>112</v>
      </c>
      <c r="C255" s="46">
        <v>6.8008308826816646E-3</v>
      </c>
      <c r="D255" s="46">
        <v>-99</v>
      </c>
      <c r="E255" s="46" t="s">
        <v>347</v>
      </c>
      <c r="F255" s="46" t="s">
        <v>526</v>
      </c>
      <c r="G255" s="153" t="s">
        <v>527</v>
      </c>
    </row>
    <row r="256" spans="1:7">
      <c r="A256" s="46" t="s">
        <v>5</v>
      </c>
      <c r="B256" s="46">
        <v>485</v>
      </c>
      <c r="C256" s="46">
        <v>0.1383767834052462</v>
      </c>
      <c r="D256" s="46">
        <v>-99</v>
      </c>
      <c r="E256" s="46" t="s">
        <v>347</v>
      </c>
      <c r="F256" s="46" t="s">
        <v>526</v>
      </c>
      <c r="G256" s="153" t="s">
        <v>527</v>
      </c>
    </row>
    <row r="257" spans="1:7">
      <c r="A257" s="46" t="s">
        <v>5</v>
      </c>
      <c r="B257" s="46">
        <v>170</v>
      </c>
      <c r="C257" s="46">
        <v>4.6325612259323374E-4</v>
      </c>
      <c r="D257" s="46">
        <v>-99</v>
      </c>
      <c r="E257" s="46" t="s">
        <v>347</v>
      </c>
      <c r="F257" s="46" t="s">
        <v>526</v>
      </c>
      <c r="G257" s="153" t="s">
        <v>527</v>
      </c>
    </row>
    <row r="258" spans="1:7">
      <c r="A258" s="46" t="s">
        <v>5</v>
      </c>
      <c r="B258" s="46">
        <v>185</v>
      </c>
      <c r="C258" s="46">
        <v>0.21753105008809431</v>
      </c>
      <c r="D258" s="46">
        <v>-99</v>
      </c>
      <c r="E258" s="46" t="s">
        <v>347</v>
      </c>
      <c r="F258" s="46" t="s">
        <v>526</v>
      </c>
      <c r="G258" s="153" t="s">
        <v>527</v>
      </c>
    </row>
    <row r="259" spans="1:7">
      <c r="A259" s="46" t="s">
        <v>5</v>
      </c>
      <c r="B259" s="46">
        <v>25</v>
      </c>
      <c r="C259" s="46">
        <v>0.30815843256201209</v>
      </c>
      <c r="D259" s="46">
        <v>-99</v>
      </c>
      <c r="E259" s="46" t="s">
        <v>347</v>
      </c>
      <c r="F259" s="46" t="s">
        <v>526</v>
      </c>
      <c r="G259" s="153" t="s">
        <v>527</v>
      </c>
    </row>
    <row r="260" spans="1:7">
      <c r="A260" s="46" t="s">
        <v>5</v>
      </c>
      <c r="B260" s="46">
        <v>23</v>
      </c>
      <c r="C260" s="46">
        <v>8.3407435670950894E-2</v>
      </c>
      <c r="D260" s="46">
        <v>-99</v>
      </c>
      <c r="E260" s="46" t="s">
        <v>347</v>
      </c>
      <c r="F260" s="46" t="s">
        <v>526</v>
      </c>
      <c r="G260" s="153" t="s">
        <v>527</v>
      </c>
    </row>
    <row r="261" spans="1:7">
      <c r="A261" s="46" t="s">
        <v>5</v>
      </c>
      <c r="B261" s="46">
        <v>81</v>
      </c>
      <c r="C261" s="46">
        <v>4.2266745752974254E-2</v>
      </c>
      <c r="D261" s="46">
        <v>-99</v>
      </c>
      <c r="E261" s="46" t="s">
        <v>347</v>
      </c>
      <c r="F261" s="46" t="s">
        <v>526</v>
      </c>
      <c r="G261" s="153" t="s">
        <v>527</v>
      </c>
    </row>
    <row r="262" spans="1:7">
      <c r="A262" s="46" t="s">
        <v>5</v>
      </c>
      <c r="B262" s="46">
        <v>90</v>
      </c>
      <c r="C262" s="46">
        <v>1.8293338164873343E-2</v>
      </c>
      <c r="D262" s="46">
        <v>-99</v>
      </c>
      <c r="E262" s="46" t="s">
        <v>347</v>
      </c>
      <c r="F262" s="46" t="s">
        <v>526</v>
      </c>
      <c r="G262" s="153" t="s">
        <v>527</v>
      </c>
    </row>
    <row r="263" spans="1:7">
      <c r="A263" s="46" t="s">
        <v>5</v>
      </c>
      <c r="B263" s="46">
        <v>3</v>
      </c>
      <c r="C263" s="46">
        <v>1.7839790220733079E-2</v>
      </c>
      <c r="D263" s="46">
        <v>-99</v>
      </c>
      <c r="E263" s="46" t="s">
        <v>347</v>
      </c>
      <c r="F263" s="46" t="s">
        <v>526</v>
      </c>
      <c r="G263" s="153" t="s">
        <v>527</v>
      </c>
    </row>
    <row r="264" spans="1:7">
      <c r="A264" s="46" t="s">
        <v>5</v>
      </c>
      <c r="B264" s="46">
        <v>118</v>
      </c>
      <c r="C264" s="46">
        <v>2.6605562483935667</v>
      </c>
      <c r="D264" s="46">
        <v>-99</v>
      </c>
      <c r="E264" s="46" t="s">
        <v>347</v>
      </c>
      <c r="F264" s="46" t="s">
        <v>526</v>
      </c>
      <c r="G264" s="153" t="s">
        <v>527</v>
      </c>
    </row>
    <row r="265" spans="1:7">
      <c r="A265" s="46" t="s">
        <v>5</v>
      </c>
      <c r="B265" s="46">
        <v>203</v>
      </c>
      <c r="C265" s="46">
        <v>6.7620787245143161E-3</v>
      </c>
      <c r="D265" s="46">
        <v>-99</v>
      </c>
      <c r="E265" s="46" t="s">
        <v>347</v>
      </c>
      <c r="F265" s="46" t="s">
        <v>526</v>
      </c>
      <c r="G265" s="153" t="s">
        <v>527</v>
      </c>
    </row>
    <row r="266" spans="1:7">
      <c r="A266" s="46" t="s">
        <v>5</v>
      </c>
      <c r="B266" s="46">
        <v>128</v>
      </c>
      <c r="C266" s="46">
        <v>6.9471580822860835E-3</v>
      </c>
      <c r="D266" s="46">
        <v>-99</v>
      </c>
      <c r="E266" s="46" t="s">
        <v>347</v>
      </c>
      <c r="F266" s="46" t="s">
        <v>526</v>
      </c>
      <c r="G266" s="153" t="s">
        <v>527</v>
      </c>
    </row>
    <row r="267" spans="1:7">
      <c r="A267" s="46" t="s">
        <v>5</v>
      </c>
      <c r="B267" s="46">
        <v>208</v>
      </c>
      <c r="C267" s="46">
        <v>4.837464380110449E-2</v>
      </c>
      <c r="D267" s="46">
        <v>-99</v>
      </c>
      <c r="E267" s="46" t="s">
        <v>347</v>
      </c>
      <c r="F267" s="46" t="s">
        <v>526</v>
      </c>
      <c r="G267" s="153" t="s">
        <v>527</v>
      </c>
    </row>
    <row r="268" spans="1:7">
      <c r="A268" s="46" t="s">
        <v>5</v>
      </c>
      <c r="B268" s="46">
        <v>206</v>
      </c>
      <c r="C268" s="46">
        <v>4.5670745557559742E-3</v>
      </c>
      <c r="D268" s="46">
        <v>-99</v>
      </c>
      <c r="E268" s="46" t="s">
        <v>347</v>
      </c>
      <c r="F268" s="46" t="s">
        <v>526</v>
      </c>
      <c r="G268" s="153" t="s">
        <v>527</v>
      </c>
    </row>
    <row r="269" spans="1:7">
      <c r="A269" s="46" t="s">
        <v>5</v>
      </c>
      <c r="B269" s="46">
        <v>230</v>
      </c>
      <c r="C269" s="46">
        <v>5.5901149701198222E-2</v>
      </c>
      <c r="D269" s="46">
        <v>-99</v>
      </c>
      <c r="E269" s="46" t="s">
        <v>347</v>
      </c>
      <c r="F269" s="46" t="s">
        <v>526</v>
      </c>
      <c r="G269" s="153" t="s">
        <v>527</v>
      </c>
    </row>
    <row r="270" spans="1:7">
      <c r="A270" s="46" t="s">
        <v>5</v>
      </c>
      <c r="B270" s="46">
        <v>181</v>
      </c>
      <c r="C270" s="46">
        <v>0.18206543559698482</v>
      </c>
      <c r="D270" s="46">
        <v>-99</v>
      </c>
      <c r="E270" s="46" t="s">
        <v>347</v>
      </c>
      <c r="F270" s="46" t="s">
        <v>526</v>
      </c>
      <c r="G270" s="153" t="s">
        <v>527</v>
      </c>
    </row>
    <row r="271" spans="1:7">
      <c r="A271" s="46" t="s">
        <v>5</v>
      </c>
      <c r="B271" s="46">
        <v>133</v>
      </c>
      <c r="C271" s="46">
        <v>1.8563207461793334E-2</v>
      </c>
      <c r="D271" s="46">
        <v>-99</v>
      </c>
      <c r="E271" s="46" t="s">
        <v>347</v>
      </c>
      <c r="F271" s="46" t="s">
        <v>526</v>
      </c>
      <c r="G271" s="153" t="s">
        <v>527</v>
      </c>
    </row>
    <row r="272" spans="1:7">
      <c r="A272" s="46" t="s">
        <v>5</v>
      </c>
      <c r="B272" s="46">
        <v>140</v>
      </c>
      <c r="C272" s="46">
        <v>1.165065407085115</v>
      </c>
      <c r="D272" s="46">
        <v>-99</v>
      </c>
      <c r="E272" s="46" t="s">
        <v>347</v>
      </c>
      <c r="F272" s="46" t="s">
        <v>526</v>
      </c>
      <c r="G272" s="153" t="s">
        <v>527</v>
      </c>
    </row>
    <row r="273" spans="1:7">
      <c r="A273" s="46" t="s">
        <v>5</v>
      </c>
      <c r="B273" s="46">
        <v>130</v>
      </c>
      <c r="C273" s="46">
        <v>0.62339505830306019</v>
      </c>
      <c r="D273" s="46">
        <v>-99</v>
      </c>
      <c r="E273" s="46" t="s">
        <v>347</v>
      </c>
      <c r="F273" s="46" t="s">
        <v>526</v>
      </c>
      <c r="G273" s="153" t="s">
        <v>527</v>
      </c>
    </row>
    <row r="274" spans="1:7">
      <c r="A274" s="46" t="s">
        <v>5</v>
      </c>
      <c r="B274" s="46">
        <v>212</v>
      </c>
      <c r="C274" s="46">
        <v>6.6226708542734644E-2</v>
      </c>
      <c r="D274" s="46">
        <v>-99</v>
      </c>
      <c r="E274" s="46" t="s">
        <v>347</v>
      </c>
      <c r="F274" s="46" t="s">
        <v>526</v>
      </c>
      <c r="G274" s="153" t="s">
        <v>527</v>
      </c>
    </row>
    <row r="275" spans="1:7">
      <c r="A275" s="46" t="s">
        <v>5</v>
      </c>
      <c r="B275" s="46">
        <v>138</v>
      </c>
      <c r="C275" s="46">
        <v>0.24747993019771822</v>
      </c>
      <c r="D275" s="46">
        <v>-99</v>
      </c>
      <c r="E275" s="46" t="s">
        <v>347</v>
      </c>
      <c r="F275" s="46" t="s">
        <v>526</v>
      </c>
      <c r="G275" s="153" t="s">
        <v>527</v>
      </c>
    </row>
    <row r="276" spans="1:7">
      <c r="A276" s="46" t="s">
        <v>5</v>
      </c>
      <c r="B276" s="46">
        <v>245</v>
      </c>
      <c r="C276" s="46">
        <v>0.87350404090215783</v>
      </c>
      <c r="D276" s="46">
        <v>-99</v>
      </c>
      <c r="E276" s="46" t="s">
        <v>347</v>
      </c>
      <c r="F276" s="46" t="s">
        <v>526</v>
      </c>
      <c r="G276" s="153" t="s">
        <v>527</v>
      </c>
    </row>
    <row r="277" spans="1:7">
      <c r="A277" s="46" t="s">
        <v>5</v>
      </c>
      <c r="B277" s="46">
        <v>149</v>
      </c>
      <c r="C277" s="46">
        <v>0.43176273248877572</v>
      </c>
      <c r="D277" s="46">
        <v>-99</v>
      </c>
      <c r="E277" s="46" t="s">
        <v>347</v>
      </c>
      <c r="F277" s="46" t="s">
        <v>526</v>
      </c>
      <c r="G277" s="153" t="s">
        <v>527</v>
      </c>
    </row>
    <row r="278" spans="1:7">
      <c r="A278" s="46" t="s">
        <v>5</v>
      </c>
      <c r="B278" s="46">
        <v>264</v>
      </c>
      <c r="C278" s="46">
        <v>0.14189887746876084</v>
      </c>
      <c r="D278" s="46">
        <v>-99</v>
      </c>
      <c r="E278" s="46" t="s">
        <v>347</v>
      </c>
      <c r="F278" s="46" t="s">
        <v>526</v>
      </c>
      <c r="G278" s="153" t="s">
        <v>527</v>
      </c>
    </row>
    <row r="279" spans="1:7">
      <c r="A279" s="46" t="s">
        <v>5</v>
      </c>
      <c r="B279" s="46">
        <v>244</v>
      </c>
      <c r="C279" s="46">
        <v>0.41168542038738976</v>
      </c>
      <c r="D279" s="46">
        <v>-99</v>
      </c>
      <c r="E279" s="46" t="s">
        <v>347</v>
      </c>
      <c r="F279" s="46" t="s">
        <v>526</v>
      </c>
      <c r="G279" s="153" t="s">
        <v>527</v>
      </c>
    </row>
    <row r="280" spans="1:7">
      <c r="A280" s="46" t="s">
        <v>5</v>
      </c>
      <c r="B280" s="46">
        <v>367</v>
      </c>
      <c r="C280" s="46">
        <v>0.23390866580891576</v>
      </c>
      <c r="D280" s="46">
        <v>-99</v>
      </c>
      <c r="E280" s="46" t="s">
        <v>347</v>
      </c>
      <c r="F280" s="46" t="s">
        <v>526</v>
      </c>
      <c r="G280" s="153" t="s">
        <v>527</v>
      </c>
    </row>
    <row r="281" spans="1:7">
      <c r="A281" s="46" t="s">
        <v>5</v>
      </c>
      <c r="B281" s="46">
        <v>33</v>
      </c>
      <c r="C281" s="46">
        <v>3.9344782955595965E-2</v>
      </c>
      <c r="D281" s="46">
        <v>-99</v>
      </c>
      <c r="E281" s="46" t="s">
        <v>347</v>
      </c>
      <c r="F281" s="46" t="s">
        <v>526</v>
      </c>
      <c r="G281" s="153" t="s">
        <v>527</v>
      </c>
    </row>
    <row r="282" spans="1:7">
      <c r="A282" s="46" t="s">
        <v>5</v>
      </c>
      <c r="B282" s="46">
        <v>126</v>
      </c>
      <c r="C282" s="46">
        <v>5.2253107165620573E-2</v>
      </c>
      <c r="D282" s="46">
        <v>-99</v>
      </c>
      <c r="E282" s="46" t="s">
        <v>347</v>
      </c>
      <c r="F282" s="46" t="s">
        <v>526</v>
      </c>
      <c r="G282" s="153" t="s">
        <v>527</v>
      </c>
    </row>
    <row r="283" spans="1:7">
      <c r="A283" s="46" t="s">
        <v>5</v>
      </c>
      <c r="B283" s="46">
        <v>124</v>
      </c>
      <c r="C283" s="46">
        <v>1.0070847661705663E-2</v>
      </c>
      <c r="D283" s="46">
        <v>-99</v>
      </c>
      <c r="E283" s="46" t="s">
        <v>347</v>
      </c>
      <c r="F283" s="46" t="s">
        <v>526</v>
      </c>
      <c r="G283" s="153" t="s">
        <v>527</v>
      </c>
    </row>
    <row r="284" spans="1:7">
      <c r="A284" s="46" t="s">
        <v>5</v>
      </c>
      <c r="B284" s="46">
        <v>194</v>
      </c>
      <c r="C284" s="46">
        <v>0.86168767568433491</v>
      </c>
      <c r="D284" s="46">
        <v>-99</v>
      </c>
      <c r="E284" s="46" t="s">
        <v>347</v>
      </c>
      <c r="F284" s="46" t="s">
        <v>526</v>
      </c>
      <c r="G284" s="153" t="s">
        <v>527</v>
      </c>
    </row>
    <row r="285" spans="1:7">
      <c r="A285" s="46" t="s">
        <v>5</v>
      </c>
      <c r="B285" s="46">
        <v>156</v>
      </c>
      <c r="C285" s="46">
        <v>0.34152807407171681</v>
      </c>
      <c r="D285" s="46">
        <v>-99</v>
      </c>
      <c r="E285" s="46" t="s">
        <v>347</v>
      </c>
      <c r="F285" s="46" t="s">
        <v>526</v>
      </c>
      <c r="G285" s="153" t="s">
        <v>527</v>
      </c>
    </row>
    <row r="286" spans="1:7">
      <c r="A286" s="46" t="s">
        <v>5</v>
      </c>
      <c r="B286" s="46">
        <v>193</v>
      </c>
      <c r="C286" s="46">
        <v>0.36808989782418128</v>
      </c>
      <c r="D286" s="46">
        <v>-99</v>
      </c>
      <c r="E286" s="46" t="s">
        <v>347</v>
      </c>
      <c r="F286" s="46" t="s">
        <v>526</v>
      </c>
      <c r="G286" s="153" t="s">
        <v>527</v>
      </c>
    </row>
    <row r="287" spans="1:7">
      <c r="A287" s="46" t="s">
        <v>5</v>
      </c>
      <c r="B287" s="46">
        <v>78</v>
      </c>
      <c r="C287" s="46">
        <v>3.3980899554472289E-2</v>
      </c>
      <c r="D287" s="46">
        <v>-99</v>
      </c>
      <c r="E287" s="46" t="s">
        <v>347</v>
      </c>
      <c r="F287" s="46" t="s">
        <v>526</v>
      </c>
      <c r="G287" s="153" t="s">
        <v>527</v>
      </c>
    </row>
    <row r="288" spans="1:7">
      <c r="A288" s="46" t="s">
        <v>5</v>
      </c>
      <c r="B288" s="46">
        <v>76</v>
      </c>
      <c r="C288" s="46">
        <v>6.9520951179896182E-3</v>
      </c>
      <c r="D288" s="46">
        <v>-99</v>
      </c>
      <c r="E288" s="46" t="s">
        <v>347</v>
      </c>
      <c r="F288" s="46" t="s">
        <v>526</v>
      </c>
      <c r="G288" s="153" t="s">
        <v>527</v>
      </c>
    </row>
    <row r="289" spans="1:7">
      <c r="A289" s="46" t="s">
        <v>5</v>
      </c>
      <c r="B289" s="46">
        <v>80</v>
      </c>
      <c r="C289" s="46">
        <v>0.34964565436172912</v>
      </c>
      <c r="D289" s="46">
        <v>-99</v>
      </c>
      <c r="E289" s="46" t="s">
        <v>347</v>
      </c>
      <c r="F289" s="46" t="s">
        <v>526</v>
      </c>
      <c r="G289" s="153" t="s">
        <v>527</v>
      </c>
    </row>
    <row r="290" spans="1:7">
      <c r="A290" s="46" t="s">
        <v>5</v>
      </c>
      <c r="B290" s="46">
        <v>239</v>
      </c>
      <c r="C290" s="46">
        <v>6.4231856006665847E-3</v>
      </c>
      <c r="D290" s="46">
        <v>-99</v>
      </c>
      <c r="E290" s="46" t="s">
        <v>347</v>
      </c>
      <c r="F290" s="46" t="s">
        <v>526</v>
      </c>
      <c r="G290" s="153" t="s">
        <v>527</v>
      </c>
    </row>
    <row r="291" spans="1:7">
      <c r="A291" s="46" t="s">
        <v>5</v>
      </c>
      <c r="B291" s="46">
        <v>229</v>
      </c>
      <c r="C291" s="46">
        <v>0.12820341666177643</v>
      </c>
      <c r="D291" s="46">
        <v>-99</v>
      </c>
      <c r="E291" s="46" t="s">
        <v>347</v>
      </c>
      <c r="F291" s="46" t="s">
        <v>526</v>
      </c>
      <c r="G291" s="153" t="s">
        <v>527</v>
      </c>
    </row>
    <row r="292" spans="1:7">
      <c r="A292" s="46" t="s">
        <v>5</v>
      </c>
      <c r="B292" s="46">
        <v>89</v>
      </c>
      <c r="C292" s="46">
        <v>0.87120498417579073</v>
      </c>
      <c r="D292" s="46">
        <v>-99</v>
      </c>
      <c r="E292" s="46" t="s">
        <v>347</v>
      </c>
      <c r="F292" s="46" t="s">
        <v>526</v>
      </c>
      <c r="G292" s="153" t="s">
        <v>527</v>
      </c>
    </row>
    <row r="293" spans="1:7">
      <c r="A293" s="46" t="s">
        <v>5</v>
      </c>
      <c r="B293" s="46">
        <v>94</v>
      </c>
      <c r="C293" s="46">
        <v>0.41771965082159662</v>
      </c>
      <c r="D293" s="46">
        <v>-99</v>
      </c>
      <c r="E293" s="46" t="s">
        <v>347</v>
      </c>
      <c r="F293" s="46" t="s">
        <v>526</v>
      </c>
      <c r="G293" s="153" t="s">
        <v>527</v>
      </c>
    </row>
    <row r="294" spans="1:7">
      <c r="A294" s="46" t="s">
        <v>5</v>
      </c>
      <c r="B294" s="46">
        <v>95</v>
      </c>
      <c r="C294" s="46">
        <v>8.2825995491955864E-3</v>
      </c>
      <c r="D294" s="46">
        <v>-99</v>
      </c>
      <c r="E294" s="46" t="s">
        <v>347</v>
      </c>
      <c r="F294" s="46" t="s">
        <v>526</v>
      </c>
      <c r="G294" s="153" t="s">
        <v>527</v>
      </c>
    </row>
    <row r="295" spans="1:7">
      <c r="A295" s="46" t="s">
        <v>5</v>
      </c>
      <c r="B295" s="46">
        <v>737</v>
      </c>
      <c r="C295" s="46">
        <v>0.28286921928083192</v>
      </c>
      <c r="D295" s="46">
        <v>-99</v>
      </c>
      <c r="E295" s="46" t="s">
        <v>347</v>
      </c>
      <c r="F295" s="46" t="s">
        <v>526</v>
      </c>
      <c r="G295" s="153" t="s">
        <v>527</v>
      </c>
    </row>
    <row r="296" spans="1:7">
      <c r="A296" s="46" t="s">
        <v>5</v>
      </c>
      <c r="B296" s="46">
        <v>187</v>
      </c>
      <c r="C296" s="46">
        <v>1.7735882461494719E-2</v>
      </c>
      <c r="D296" s="46">
        <v>-99</v>
      </c>
      <c r="E296" s="46" t="s">
        <v>347</v>
      </c>
      <c r="F296" s="46" t="s">
        <v>526</v>
      </c>
      <c r="G296" s="153" t="s">
        <v>527</v>
      </c>
    </row>
    <row r="297" spans="1:7">
      <c r="A297" s="46" t="s">
        <v>5</v>
      </c>
      <c r="B297" s="46">
        <v>147</v>
      </c>
      <c r="C297" s="46">
        <v>7.002578218906598E-2</v>
      </c>
      <c r="D297" s="46">
        <v>-99</v>
      </c>
      <c r="E297" s="46" t="s">
        <v>347</v>
      </c>
      <c r="F297" s="46" t="s">
        <v>526</v>
      </c>
      <c r="G297" s="153" t="s">
        <v>527</v>
      </c>
    </row>
    <row r="298" spans="1:7">
      <c r="A298" s="46" t="s">
        <v>5</v>
      </c>
      <c r="B298" s="46">
        <v>371</v>
      </c>
      <c r="C298" s="46">
        <v>7.2965484523542082E-2</v>
      </c>
      <c r="D298" s="46">
        <v>-99</v>
      </c>
      <c r="E298" s="46" t="s">
        <v>347</v>
      </c>
      <c r="F298" s="46" t="s">
        <v>526</v>
      </c>
      <c r="G298" s="153" t="s">
        <v>527</v>
      </c>
    </row>
    <row r="299" spans="1:7">
      <c r="A299" s="46" t="s">
        <v>5</v>
      </c>
      <c r="B299" s="46">
        <v>75</v>
      </c>
      <c r="C299" s="46">
        <v>0</v>
      </c>
      <c r="D299" s="46">
        <v>-99</v>
      </c>
      <c r="E299" s="46" t="s">
        <v>347</v>
      </c>
      <c r="F299" s="46" t="s">
        <v>526</v>
      </c>
      <c r="G299" s="153" t="s">
        <v>527</v>
      </c>
    </row>
    <row r="300" spans="1:7">
      <c r="A300" s="46" t="s">
        <v>5</v>
      </c>
      <c r="B300" s="46">
        <v>352</v>
      </c>
      <c r="C300" s="46">
        <v>0.12490775939712036</v>
      </c>
      <c r="D300" s="46">
        <v>-99</v>
      </c>
      <c r="E300" s="46" t="s">
        <v>347</v>
      </c>
      <c r="F300" s="46" t="s">
        <v>526</v>
      </c>
      <c r="G300" s="153" t="s">
        <v>527</v>
      </c>
    </row>
    <row r="301" spans="1:7">
      <c r="A301" s="46" t="s">
        <v>5</v>
      </c>
      <c r="B301" s="46">
        <v>368</v>
      </c>
      <c r="C301" s="46">
        <v>9.6567028304620425E-3</v>
      </c>
      <c r="D301" s="46">
        <v>-99</v>
      </c>
      <c r="E301" s="46" t="s">
        <v>347</v>
      </c>
      <c r="F301" s="46" t="s">
        <v>526</v>
      </c>
      <c r="G301" s="153" t="s">
        <v>527</v>
      </c>
    </row>
    <row r="302" spans="1:7">
      <c r="A302" s="46" t="s">
        <v>5</v>
      </c>
      <c r="B302" s="46">
        <v>742</v>
      </c>
      <c r="C302" s="46">
        <v>0.13297015726781872</v>
      </c>
      <c r="D302" s="46">
        <v>-99</v>
      </c>
      <c r="E302" s="46" t="s">
        <v>347</v>
      </c>
      <c r="F302" s="46" t="s">
        <v>526</v>
      </c>
      <c r="G302" s="153" t="s">
        <v>527</v>
      </c>
    </row>
    <row r="303" spans="1:7">
      <c r="A303" s="46" t="s">
        <v>5</v>
      </c>
      <c r="B303" s="46">
        <v>262</v>
      </c>
      <c r="C303" s="46">
        <v>1.1845558095691282E-2</v>
      </c>
      <c r="D303" s="46">
        <v>-99</v>
      </c>
      <c r="E303" s="46" t="s">
        <v>347</v>
      </c>
      <c r="F303" s="46" t="s">
        <v>526</v>
      </c>
      <c r="G303" s="153" t="s">
        <v>527</v>
      </c>
    </row>
    <row r="304" spans="1:7">
      <c r="A304" s="46" t="s">
        <v>5</v>
      </c>
      <c r="B304" s="46">
        <v>770</v>
      </c>
      <c r="C304" s="46">
        <v>1.1021055009157423E-2</v>
      </c>
      <c r="D304" s="46">
        <v>-99</v>
      </c>
      <c r="E304" s="46" t="s">
        <v>347</v>
      </c>
      <c r="F304" s="46" t="s">
        <v>526</v>
      </c>
      <c r="G304" s="153" t="s">
        <v>527</v>
      </c>
    </row>
    <row r="305" spans="1:7">
      <c r="A305" s="46" t="s">
        <v>5</v>
      </c>
      <c r="B305" s="46">
        <v>258</v>
      </c>
      <c r="C305" s="46">
        <v>9.3574771432649844E-3</v>
      </c>
      <c r="D305" s="46">
        <v>-99</v>
      </c>
      <c r="E305" s="46" t="s">
        <v>347</v>
      </c>
      <c r="F305" s="46" t="s">
        <v>526</v>
      </c>
      <c r="G305" s="153" t="s">
        <v>527</v>
      </c>
    </row>
    <row r="306" spans="1:7">
      <c r="A306" s="46" t="s">
        <v>5</v>
      </c>
      <c r="B306" s="46">
        <v>260</v>
      </c>
      <c r="C306" s="46">
        <v>0</v>
      </c>
      <c r="D306" s="46">
        <v>-99</v>
      </c>
      <c r="E306" s="46" t="s">
        <v>347</v>
      </c>
      <c r="F306" s="46" t="s">
        <v>526</v>
      </c>
      <c r="G306" s="153" t="s">
        <v>527</v>
      </c>
    </row>
    <row r="307" spans="1:7">
      <c r="A307" s="46" t="s">
        <v>5</v>
      </c>
      <c r="B307" s="46">
        <v>190</v>
      </c>
      <c r="C307" s="46">
        <v>1.6013941928708E-2</v>
      </c>
      <c r="D307" s="46">
        <v>-99</v>
      </c>
      <c r="E307" s="46" t="s">
        <v>347</v>
      </c>
      <c r="F307" s="46" t="s">
        <v>526</v>
      </c>
      <c r="G307" s="153" t="s">
        <v>527</v>
      </c>
    </row>
    <row r="308" spans="1:7">
      <c r="A308" s="46" t="s">
        <v>5</v>
      </c>
      <c r="B308" s="46">
        <v>103</v>
      </c>
      <c r="C308" s="46">
        <v>5.9795782765138918E-3</v>
      </c>
      <c r="D308" s="46">
        <v>-99</v>
      </c>
      <c r="E308" s="46" t="s">
        <v>347</v>
      </c>
      <c r="F308" s="46" t="s">
        <v>526</v>
      </c>
      <c r="G308" s="153" t="s">
        <v>527</v>
      </c>
    </row>
    <row r="309" spans="1:7">
      <c r="A309" s="46" t="s">
        <v>5</v>
      </c>
      <c r="B309" s="46">
        <v>302</v>
      </c>
      <c r="C309" s="46">
        <v>2.9441472331740535</v>
      </c>
      <c r="D309" s="46">
        <v>-99</v>
      </c>
      <c r="E309" s="46" t="s">
        <v>347</v>
      </c>
      <c r="F309" s="46" t="s">
        <v>526</v>
      </c>
      <c r="G309" s="153" t="s">
        <v>527</v>
      </c>
    </row>
    <row r="310" spans="1:7">
      <c r="A310" s="46" t="s">
        <v>5</v>
      </c>
      <c r="B310" s="46">
        <v>139</v>
      </c>
      <c r="C310" s="46">
        <v>1.8831302298883756E-2</v>
      </c>
      <c r="D310" s="46">
        <v>-99</v>
      </c>
      <c r="E310" s="46" t="s">
        <v>347</v>
      </c>
      <c r="F310" s="46" t="s">
        <v>526</v>
      </c>
      <c r="G310" s="153" t="s">
        <v>527</v>
      </c>
    </row>
    <row r="311" spans="1:7">
      <c r="A311" s="46" t="s">
        <v>5</v>
      </c>
      <c r="B311" s="46">
        <v>209</v>
      </c>
      <c r="C311" s="46">
        <v>3.3219194179923382E-3</v>
      </c>
      <c r="D311" s="46">
        <v>-99</v>
      </c>
      <c r="E311" s="46" t="s">
        <v>347</v>
      </c>
      <c r="F311" s="46" t="s">
        <v>526</v>
      </c>
      <c r="G311" s="153" t="s">
        <v>527</v>
      </c>
    </row>
    <row r="312" spans="1:7">
      <c r="A312" s="46" t="s">
        <v>5</v>
      </c>
      <c r="B312" s="46">
        <v>438</v>
      </c>
      <c r="C312" s="46">
        <v>2.2870712230596419</v>
      </c>
      <c r="D312" s="46">
        <v>-99</v>
      </c>
      <c r="E312" s="46" t="s">
        <v>347</v>
      </c>
      <c r="F312" s="46" t="s">
        <v>526</v>
      </c>
      <c r="G312" s="153" t="s">
        <v>527</v>
      </c>
    </row>
    <row r="313" spans="1:7">
      <c r="A313" s="46" t="s">
        <v>5</v>
      </c>
      <c r="B313" s="46">
        <v>452</v>
      </c>
      <c r="C313" s="46">
        <v>6.2233199334629958</v>
      </c>
      <c r="D313" s="46">
        <v>-99</v>
      </c>
      <c r="E313" s="46" t="s">
        <v>347</v>
      </c>
      <c r="F313" s="46" t="s">
        <v>526</v>
      </c>
      <c r="G313" s="153" t="s">
        <v>527</v>
      </c>
    </row>
    <row r="314" spans="1:7">
      <c r="A314" s="46" t="s">
        <v>5</v>
      </c>
      <c r="B314" s="46">
        <v>282</v>
      </c>
      <c r="C314" s="46">
        <v>1.4919566526191952</v>
      </c>
      <c r="D314" s="46">
        <v>-99</v>
      </c>
      <c r="E314" s="46" t="s">
        <v>347</v>
      </c>
      <c r="F314" s="46" t="s">
        <v>526</v>
      </c>
      <c r="G314" s="153" t="s">
        <v>527</v>
      </c>
    </row>
    <row r="315" spans="1:7">
      <c r="A315" s="46" t="s">
        <v>5</v>
      </c>
      <c r="B315" s="46">
        <v>671</v>
      </c>
      <c r="C315" s="46">
        <v>0.76821595939934184</v>
      </c>
      <c r="D315" s="46">
        <v>-99</v>
      </c>
      <c r="E315" s="46" t="s">
        <v>347</v>
      </c>
      <c r="F315" s="46" t="s">
        <v>526</v>
      </c>
      <c r="G315" s="153" t="s">
        <v>527</v>
      </c>
    </row>
    <row r="316" spans="1:7">
      <c r="A316" s="46" t="s">
        <v>5</v>
      </c>
      <c r="B316" s="46">
        <v>109</v>
      </c>
      <c r="C316" s="46">
        <v>0.11957431808451847</v>
      </c>
      <c r="D316" s="46">
        <v>-99</v>
      </c>
      <c r="E316" s="46" t="s">
        <v>347</v>
      </c>
      <c r="F316" s="46" t="s">
        <v>526</v>
      </c>
      <c r="G316" s="153" t="s">
        <v>527</v>
      </c>
    </row>
    <row r="317" spans="1:7">
      <c r="A317" s="46" t="s">
        <v>5</v>
      </c>
      <c r="B317" s="46">
        <v>491</v>
      </c>
      <c r="C317" s="46">
        <v>8.8298031962262408E-2</v>
      </c>
      <c r="D317" s="46">
        <v>-99</v>
      </c>
      <c r="E317" s="46" t="s">
        <v>347</v>
      </c>
      <c r="F317" s="46" t="s">
        <v>526</v>
      </c>
      <c r="G317" s="153" t="s">
        <v>527</v>
      </c>
    </row>
    <row r="318" spans="1:7">
      <c r="A318" s="46" t="s">
        <v>5</v>
      </c>
      <c r="B318" s="46">
        <v>122</v>
      </c>
      <c r="C318" s="46">
        <v>0.24285169636727336</v>
      </c>
      <c r="D318" s="46">
        <v>-99</v>
      </c>
      <c r="E318" s="46" t="s">
        <v>347</v>
      </c>
      <c r="F318" s="46" t="s">
        <v>526</v>
      </c>
      <c r="G318" s="153" t="s">
        <v>527</v>
      </c>
    </row>
    <row r="319" spans="1:7">
      <c r="A319" s="46" t="s">
        <v>5</v>
      </c>
      <c r="B319" s="46">
        <v>232</v>
      </c>
      <c r="C319" s="46">
        <v>1.6638849889985891E-2</v>
      </c>
      <c r="D319" s="46">
        <v>-99</v>
      </c>
      <c r="E319" s="46" t="s">
        <v>347</v>
      </c>
      <c r="F319" s="46" t="s">
        <v>526</v>
      </c>
      <c r="G319" s="153" t="s">
        <v>527</v>
      </c>
    </row>
    <row r="320" spans="1:7">
      <c r="A320" s="46" t="s">
        <v>5</v>
      </c>
      <c r="B320" s="46">
        <v>184</v>
      </c>
      <c r="C320" s="46">
        <v>9.9762545698157522E-3</v>
      </c>
      <c r="D320" s="46">
        <v>-99</v>
      </c>
      <c r="E320" s="46" t="s">
        <v>347</v>
      </c>
      <c r="F320" s="46" t="s">
        <v>526</v>
      </c>
      <c r="G320" s="153" t="s">
        <v>527</v>
      </c>
    </row>
    <row r="321" spans="1:7">
      <c r="A321" s="46" t="s">
        <v>5</v>
      </c>
      <c r="B321" s="46">
        <v>370</v>
      </c>
      <c r="C321" s="46">
        <v>2.7599848668673828E-2</v>
      </c>
      <c r="D321" s="46">
        <v>-99</v>
      </c>
      <c r="E321" s="46" t="s">
        <v>347</v>
      </c>
      <c r="F321" s="46" t="s">
        <v>526</v>
      </c>
      <c r="G321" s="153" t="s">
        <v>527</v>
      </c>
    </row>
    <row r="322" spans="1:7">
      <c r="A322" s="46" t="s">
        <v>5</v>
      </c>
      <c r="B322" s="46">
        <v>372</v>
      </c>
      <c r="C322" s="46">
        <v>1.9475783153896041E-3</v>
      </c>
      <c r="D322" s="46">
        <v>-99</v>
      </c>
      <c r="E322" s="46" t="s">
        <v>347</v>
      </c>
      <c r="F322" s="46" t="s">
        <v>526</v>
      </c>
      <c r="G322" s="153" t="s">
        <v>527</v>
      </c>
    </row>
    <row r="323" spans="1:7">
      <c r="A323" s="46" t="s">
        <v>5</v>
      </c>
      <c r="B323" s="46">
        <v>369</v>
      </c>
      <c r="C323" s="46">
        <v>1.2240982175588297E-2</v>
      </c>
      <c r="D323" s="46">
        <v>-99</v>
      </c>
      <c r="E323" s="46" t="s">
        <v>347</v>
      </c>
      <c r="F323" s="46" t="s">
        <v>526</v>
      </c>
      <c r="G323" s="153" t="s">
        <v>527</v>
      </c>
    </row>
    <row r="324" spans="1:7">
      <c r="A324" s="46" t="s">
        <v>5</v>
      </c>
      <c r="B324" s="46">
        <v>508</v>
      </c>
      <c r="C324" s="46">
        <v>3.0613166180548141</v>
      </c>
      <c r="D324" s="46">
        <v>-99</v>
      </c>
      <c r="E324" s="46" t="s">
        <v>347</v>
      </c>
      <c r="F324" s="46" t="s">
        <v>526</v>
      </c>
      <c r="G324" s="153" t="s">
        <v>527</v>
      </c>
    </row>
    <row r="325" spans="1:7">
      <c r="A325" s="46" t="s">
        <v>5</v>
      </c>
      <c r="B325" s="46">
        <v>511</v>
      </c>
      <c r="C325" s="46">
        <v>4.0057669259567531E-2</v>
      </c>
      <c r="D325" s="46">
        <v>-99</v>
      </c>
      <c r="E325" s="46" t="s">
        <v>347</v>
      </c>
      <c r="F325" s="46" t="s">
        <v>526</v>
      </c>
      <c r="G325" s="153" t="s">
        <v>527</v>
      </c>
    </row>
    <row r="326" spans="1:7">
      <c r="A326" s="46" t="s">
        <v>5</v>
      </c>
      <c r="B326" s="46">
        <v>136</v>
      </c>
      <c r="C326" s="46">
        <v>0.59564767606153257</v>
      </c>
      <c r="D326" s="46">
        <v>-99</v>
      </c>
      <c r="E326" s="46" t="s">
        <v>347</v>
      </c>
      <c r="F326" s="46" t="s">
        <v>526</v>
      </c>
      <c r="G326" s="153" t="s">
        <v>527</v>
      </c>
    </row>
    <row r="327" spans="1:7">
      <c r="A327" s="46" t="s">
        <v>5</v>
      </c>
      <c r="B327" s="46">
        <v>221</v>
      </c>
      <c r="C327" s="46">
        <v>1.2934940478357313E-3</v>
      </c>
      <c r="D327" s="46">
        <v>-99</v>
      </c>
      <c r="E327" s="46" t="s">
        <v>347</v>
      </c>
      <c r="F327" s="46" t="s">
        <v>526</v>
      </c>
      <c r="G327" s="153" t="s">
        <v>527</v>
      </c>
    </row>
    <row r="328" spans="1:7">
      <c r="A328" s="46" t="s">
        <v>5</v>
      </c>
      <c r="B328" s="46">
        <v>725</v>
      </c>
      <c r="C328" s="46">
        <v>8.2599269605568529E-2</v>
      </c>
      <c r="D328" s="46">
        <v>-99</v>
      </c>
      <c r="E328" s="46" t="s">
        <v>347</v>
      </c>
      <c r="F328" s="46" t="s">
        <v>526</v>
      </c>
      <c r="G328" s="153" t="s">
        <v>527</v>
      </c>
    </row>
    <row r="329" spans="1:7">
      <c r="A329" s="46" t="s">
        <v>5</v>
      </c>
      <c r="B329" s="46">
        <v>195</v>
      </c>
      <c r="C329" s="46">
        <v>3.5248315951149703E-2</v>
      </c>
      <c r="D329" s="46">
        <v>-99</v>
      </c>
      <c r="E329" s="46" t="s">
        <v>347</v>
      </c>
      <c r="F329" s="46" t="s">
        <v>526</v>
      </c>
      <c r="G329" s="153" t="s">
        <v>527</v>
      </c>
    </row>
    <row r="330" spans="1:7">
      <c r="A330" s="46" t="s">
        <v>5</v>
      </c>
      <c r="B330" s="46">
        <v>197</v>
      </c>
      <c r="C330" s="46">
        <v>0.26000517068444223</v>
      </c>
      <c r="D330" s="46">
        <v>-99</v>
      </c>
      <c r="E330" s="46" t="s">
        <v>347</v>
      </c>
      <c r="F330" s="46" t="s">
        <v>526</v>
      </c>
      <c r="G330" s="153" t="s">
        <v>527</v>
      </c>
    </row>
    <row r="331" spans="1:7">
      <c r="A331" s="46" t="s">
        <v>5</v>
      </c>
      <c r="B331" s="46">
        <v>53</v>
      </c>
      <c r="C331" s="46">
        <v>7.7655674161132796E-2</v>
      </c>
      <c r="D331" s="46">
        <v>-99</v>
      </c>
      <c r="E331" s="46" t="s">
        <v>347</v>
      </c>
      <c r="F331" s="46" t="s">
        <v>526</v>
      </c>
      <c r="G331" s="153" t="s">
        <v>527</v>
      </c>
    </row>
    <row r="332" spans="1:7">
      <c r="A332" s="46" t="s">
        <v>5</v>
      </c>
      <c r="B332" s="46">
        <v>236</v>
      </c>
      <c r="C332" s="46">
        <v>8.4606009107722688E-2</v>
      </c>
      <c r="D332" s="46">
        <v>-99</v>
      </c>
      <c r="E332" s="46" t="s">
        <v>347</v>
      </c>
      <c r="F332" s="46" t="s">
        <v>526</v>
      </c>
      <c r="G332" s="153" t="s">
        <v>527</v>
      </c>
    </row>
    <row r="333" spans="1:7">
      <c r="A333" s="46" t="s">
        <v>5</v>
      </c>
      <c r="B333" s="46">
        <v>215</v>
      </c>
      <c r="C333" s="46">
        <v>0.10478597856651041</v>
      </c>
      <c r="D333" s="46">
        <v>-99</v>
      </c>
      <c r="E333" s="46" t="s">
        <v>347</v>
      </c>
      <c r="F333" s="46" t="s">
        <v>526</v>
      </c>
      <c r="G333" s="153" t="s">
        <v>527</v>
      </c>
    </row>
    <row r="334" spans="1:7">
      <c r="A334" s="46" t="s">
        <v>5</v>
      </c>
      <c r="B334" s="46">
        <v>37</v>
      </c>
      <c r="C334" s="46">
        <v>7.200065652901412E-2</v>
      </c>
      <c r="D334" s="46">
        <v>-99</v>
      </c>
      <c r="E334" s="46" t="s">
        <v>347</v>
      </c>
      <c r="F334" s="46" t="s">
        <v>526</v>
      </c>
      <c r="G334" s="153" t="s">
        <v>527</v>
      </c>
    </row>
    <row r="335" spans="1:7">
      <c r="A335" s="46" t="s">
        <v>5</v>
      </c>
      <c r="B335" s="46">
        <v>55</v>
      </c>
      <c r="C335" s="46">
        <v>0.19384398513304829</v>
      </c>
      <c r="D335" s="46">
        <v>-99</v>
      </c>
      <c r="E335" s="46" t="s">
        <v>347</v>
      </c>
      <c r="F335" s="46" t="s">
        <v>526</v>
      </c>
      <c r="G335" s="153" t="s">
        <v>527</v>
      </c>
    </row>
    <row r="336" spans="1:7">
      <c r="A336" s="46" t="s">
        <v>5</v>
      </c>
      <c r="B336" s="46">
        <v>39</v>
      </c>
      <c r="C336" s="46">
        <v>7.2627988973186106E-2</v>
      </c>
      <c r="D336" s="46">
        <v>-99</v>
      </c>
      <c r="E336" s="46" t="s">
        <v>347</v>
      </c>
      <c r="F336" s="46" t="s">
        <v>526</v>
      </c>
      <c r="G336" s="153" t="s">
        <v>527</v>
      </c>
    </row>
    <row r="337" spans="1:7">
      <c r="A337" s="46" t="s">
        <v>5</v>
      </c>
      <c r="B337" s="46">
        <v>620</v>
      </c>
      <c r="C337" s="46">
        <v>1.2443187124952653</v>
      </c>
      <c r="D337" s="46">
        <v>-99</v>
      </c>
      <c r="E337" s="46" t="s">
        <v>347</v>
      </c>
      <c r="F337" s="46" t="s">
        <v>526</v>
      </c>
      <c r="G337" s="153" t="s">
        <v>527</v>
      </c>
    </row>
    <row r="338" spans="1:7">
      <c r="A338" s="46" t="s">
        <v>5</v>
      </c>
      <c r="B338" s="46">
        <v>30</v>
      </c>
      <c r="C338" s="46">
        <v>1.3768351753599126</v>
      </c>
      <c r="D338" s="46">
        <v>-99</v>
      </c>
      <c r="E338" s="46" t="s">
        <v>347</v>
      </c>
      <c r="F338" s="46" t="s">
        <v>526</v>
      </c>
      <c r="G338" s="153" t="s">
        <v>527</v>
      </c>
    </row>
    <row r="339" spans="1:7">
      <c r="A339" s="46" t="s">
        <v>5</v>
      </c>
      <c r="B339" s="46">
        <v>28</v>
      </c>
      <c r="C339" s="46">
        <v>5.7420751093925151E-2</v>
      </c>
      <c r="D339" s="46">
        <v>-99</v>
      </c>
      <c r="E339" s="46" t="s">
        <v>347</v>
      </c>
      <c r="F339" s="46" t="s">
        <v>526</v>
      </c>
      <c r="G339" s="153" t="s">
        <v>527</v>
      </c>
    </row>
    <row r="340" spans="1:7">
      <c r="A340" s="46" t="s">
        <v>5</v>
      </c>
      <c r="B340" s="46">
        <v>248</v>
      </c>
      <c r="C340" s="46">
        <v>1.1179952068645229</v>
      </c>
      <c r="D340" s="46">
        <v>-99</v>
      </c>
      <c r="E340" s="46" t="s">
        <v>347</v>
      </c>
      <c r="F340" s="46" t="s">
        <v>526</v>
      </c>
      <c r="G340" s="153" t="s">
        <v>527</v>
      </c>
    </row>
    <row r="341" spans="1:7">
      <c r="A341" s="46" t="s">
        <v>5</v>
      </c>
      <c r="B341" s="46">
        <v>551</v>
      </c>
      <c r="C341" s="46">
        <v>0.9523521094190881</v>
      </c>
      <c r="D341" s="46">
        <v>-99</v>
      </c>
      <c r="E341" s="46" t="s">
        <v>347</v>
      </c>
      <c r="F341" s="46" t="s">
        <v>526</v>
      </c>
      <c r="G341" s="153" t="s">
        <v>527</v>
      </c>
    </row>
    <row r="342" spans="1:7">
      <c r="A342" s="46" t="s">
        <v>5</v>
      </c>
      <c r="B342" s="46">
        <v>514</v>
      </c>
      <c r="C342" s="46">
        <v>4.1474878893333962E-2</v>
      </c>
      <c r="D342" s="46">
        <v>-99</v>
      </c>
      <c r="E342" s="46" t="s">
        <v>347</v>
      </c>
      <c r="F342" s="46" t="s">
        <v>526</v>
      </c>
      <c r="G342" s="153" t="s">
        <v>527</v>
      </c>
    </row>
    <row r="343" spans="1:7">
      <c r="A343" s="46" t="s">
        <v>5</v>
      </c>
      <c r="B343" s="46">
        <v>97</v>
      </c>
      <c r="C343" s="46">
        <v>5.9008434215821436E-3</v>
      </c>
      <c r="D343" s="46">
        <v>-99</v>
      </c>
      <c r="E343" s="46" t="s">
        <v>347</v>
      </c>
      <c r="F343" s="46" t="s">
        <v>526</v>
      </c>
      <c r="G343" s="153" t="s">
        <v>527</v>
      </c>
    </row>
    <row r="344" spans="1:7">
      <c r="A344" s="46" t="s">
        <v>298</v>
      </c>
      <c r="B344" s="46">
        <v>529</v>
      </c>
      <c r="C344" s="46">
        <v>54.337477696979299</v>
      </c>
      <c r="D344" s="46">
        <v>-99</v>
      </c>
      <c r="E344" s="46" t="s">
        <v>347</v>
      </c>
      <c r="F344" s="46" t="s">
        <v>526</v>
      </c>
      <c r="G344" s="153" t="s">
        <v>527</v>
      </c>
    </row>
    <row r="345" spans="1:7">
      <c r="A345" s="46" t="s">
        <v>298</v>
      </c>
      <c r="B345" s="46">
        <v>3238</v>
      </c>
      <c r="C345" s="46">
        <v>0.93608899430594095</v>
      </c>
      <c r="D345" s="46">
        <v>-99</v>
      </c>
      <c r="E345" s="46" t="s">
        <v>347</v>
      </c>
      <c r="F345" s="46" t="s">
        <v>528</v>
      </c>
      <c r="G345" s="153" t="s">
        <v>527</v>
      </c>
    </row>
    <row r="346" spans="1:7">
      <c r="A346" s="46" t="s">
        <v>298</v>
      </c>
      <c r="B346" s="46">
        <v>3237</v>
      </c>
      <c r="C346" s="46">
        <v>1.0841066610863537</v>
      </c>
      <c r="D346" s="46">
        <v>-99</v>
      </c>
      <c r="E346" s="46" t="s">
        <v>347</v>
      </c>
      <c r="F346" s="46" t="s">
        <v>528</v>
      </c>
      <c r="G346" s="153" t="s">
        <v>527</v>
      </c>
    </row>
    <row r="347" spans="1:7">
      <c r="A347" s="46" t="s">
        <v>298</v>
      </c>
      <c r="B347" s="46">
        <v>3236</v>
      </c>
      <c r="C347" s="46">
        <v>0.53721794242362075</v>
      </c>
      <c r="D347" s="46">
        <v>-99</v>
      </c>
      <c r="E347" s="46" t="s">
        <v>347</v>
      </c>
      <c r="F347" s="46" t="s">
        <v>528</v>
      </c>
      <c r="G347" s="153" t="s">
        <v>527</v>
      </c>
    </row>
    <row r="348" spans="1:7">
      <c r="A348" s="46" t="s">
        <v>298</v>
      </c>
      <c r="B348" s="46">
        <v>3235</v>
      </c>
      <c r="C348" s="46">
        <v>1.2506619513121717</v>
      </c>
      <c r="D348" s="46">
        <v>-99</v>
      </c>
      <c r="E348" s="46" t="s">
        <v>347</v>
      </c>
      <c r="F348" s="46" t="s">
        <v>528</v>
      </c>
      <c r="G348" s="153" t="s">
        <v>527</v>
      </c>
    </row>
    <row r="349" spans="1:7">
      <c r="A349" s="46" t="s">
        <v>298</v>
      </c>
      <c r="B349" s="46">
        <v>3244</v>
      </c>
      <c r="C349" s="46">
        <v>1.1564652752537781</v>
      </c>
      <c r="D349" s="46">
        <v>-99</v>
      </c>
      <c r="E349" s="46" t="s">
        <v>347</v>
      </c>
      <c r="F349" s="46" t="s">
        <v>528</v>
      </c>
      <c r="G349" s="153" t="s">
        <v>527</v>
      </c>
    </row>
    <row r="350" spans="1:7">
      <c r="A350" s="46" t="s">
        <v>298</v>
      </c>
      <c r="B350" s="46">
        <v>3243</v>
      </c>
      <c r="C350" s="46">
        <v>3.8869905194060443</v>
      </c>
      <c r="D350" s="46">
        <v>-99</v>
      </c>
      <c r="E350" s="46" t="s">
        <v>347</v>
      </c>
      <c r="F350" s="46" t="s">
        <v>528</v>
      </c>
      <c r="G350" s="153" t="s">
        <v>527</v>
      </c>
    </row>
    <row r="351" spans="1:7">
      <c r="A351" s="46" t="s">
        <v>298</v>
      </c>
      <c r="B351" s="46">
        <v>301</v>
      </c>
      <c r="C351" s="46">
        <v>0.48960561978946704</v>
      </c>
      <c r="D351" s="46">
        <v>-99</v>
      </c>
      <c r="E351" s="46" t="s">
        <v>347</v>
      </c>
      <c r="F351" s="46" t="s">
        <v>529</v>
      </c>
      <c r="G351" s="153" t="s">
        <v>527</v>
      </c>
    </row>
    <row r="352" spans="1:7">
      <c r="A352" s="46" t="s">
        <v>298</v>
      </c>
      <c r="B352" s="46">
        <v>283</v>
      </c>
      <c r="C352" s="46">
        <v>0</v>
      </c>
      <c r="D352" s="46">
        <v>-99</v>
      </c>
      <c r="E352" s="46" t="s">
        <v>347</v>
      </c>
      <c r="F352" s="46" t="s">
        <v>529</v>
      </c>
      <c r="G352" s="153" t="s">
        <v>527</v>
      </c>
    </row>
    <row r="353" spans="1:7">
      <c r="A353" s="46" t="s">
        <v>298</v>
      </c>
      <c r="B353" s="46">
        <v>845</v>
      </c>
      <c r="C353" s="46">
        <v>0</v>
      </c>
      <c r="D353" s="46">
        <v>-99</v>
      </c>
      <c r="E353" s="46" t="s">
        <v>347</v>
      </c>
      <c r="F353" s="46" t="s">
        <v>529</v>
      </c>
      <c r="G353" s="153" t="s">
        <v>527</v>
      </c>
    </row>
    <row r="354" spans="1:7">
      <c r="A354" s="46" t="s">
        <v>298</v>
      </c>
      <c r="B354" s="46">
        <v>673</v>
      </c>
      <c r="C354" s="46">
        <v>0</v>
      </c>
      <c r="D354" s="46">
        <v>-99</v>
      </c>
      <c r="E354" s="46" t="s">
        <v>347</v>
      </c>
      <c r="F354" s="46" t="s">
        <v>529</v>
      </c>
      <c r="G354" s="153" t="s">
        <v>527</v>
      </c>
    </row>
    <row r="355" spans="1:7">
      <c r="A355" s="46" t="s">
        <v>298</v>
      </c>
      <c r="B355" s="46">
        <v>313</v>
      </c>
      <c r="C355" s="46">
        <v>6.1217618190421443E-4</v>
      </c>
      <c r="D355" s="46">
        <v>-99</v>
      </c>
      <c r="E355" s="46" t="s">
        <v>347</v>
      </c>
      <c r="F355" s="46" t="s">
        <v>529</v>
      </c>
      <c r="G355" s="153" t="s">
        <v>527</v>
      </c>
    </row>
    <row r="356" spans="1:7">
      <c r="A356" s="46" t="s">
        <v>298</v>
      </c>
      <c r="B356" s="46">
        <v>382</v>
      </c>
      <c r="C356" s="46">
        <v>0</v>
      </c>
      <c r="D356" s="46">
        <v>-99</v>
      </c>
      <c r="E356" s="46" t="s">
        <v>347</v>
      </c>
      <c r="F356" s="46" t="s">
        <v>529</v>
      </c>
      <c r="G356" s="153" t="s">
        <v>527</v>
      </c>
    </row>
    <row r="357" spans="1:7">
      <c r="A357" s="46" t="s">
        <v>298</v>
      </c>
      <c r="B357" s="46">
        <v>465</v>
      </c>
      <c r="C357" s="46">
        <v>1.2965218306103685</v>
      </c>
      <c r="D357" s="46">
        <v>-99</v>
      </c>
      <c r="E357" s="46" t="s">
        <v>347</v>
      </c>
      <c r="F357" s="46" t="s">
        <v>529</v>
      </c>
      <c r="G357" s="153" t="s">
        <v>527</v>
      </c>
    </row>
    <row r="358" spans="1:7">
      <c r="A358" s="46" t="s">
        <v>298</v>
      </c>
      <c r="B358" s="46">
        <v>840</v>
      </c>
      <c r="C358" s="46">
        <v>6.1372369637904892E-3</v>
      </c>
      <c r="D358" s="46">
        <v>-99</v>
      </c>
      <c r="E358" s="46" t="s">
        <v>347</v>
      </c>
      <c r="F358" s="46" t="s">
        <v>529</v>
      </c>
      <c r="G358" s="153" t="s">
        <v>527</v>
      </c>
    </row>
    <row r="359" spans="1:7">
      <c r="A359" s="46" t="s">
        <v>298</v>
      </c>
      <c r="B359" s="46">
        <v>281</v>
      </c>
      <c r="C359" s="46">
        <v>0.1031661440848034</v>
      </c>
      <c r="D359" s="46">
        <v>-99</v>
      </c>
      <c r="E359" s="46" t="s">
        <v>347</v>
      </c>
      <c r="F359" s="46" t="s">
        <v>529</v>
      </c>
      <c r="G359" s="153" t="s">
        <v>527</v>
      </c>
    </row>
    <row r="360" spans="1:7">
      <c r="A360" s="46" t="s">
        <v>298</v>
      </c>
      <c r="B360" s="46">
        <v>279</v>
      </c>
      <c r="C360" s="46">
        <v>0.47299646220136471</v>
      </c>
      <c r="D360" s="46">
        <v>-99</v>
      </c>
      <c r="E360" s="46" t="s">
        <v>347</v>
      </c>
      <c r="F360" s="46" t="s">
        <v>529</v>
      </c>
      <c r="G360" s="153" t="s">
        <v>527</v>
      </c>
    </row>
    <row r="361" spans="1:7">
      <c r="A361" s="46" t="s">
        <v>298</v>
      </c>
      <c r="B361" s="46">
        <v>188</v>
      </c>
      <c r="C361" s="46">
        <v>0</v>
      </c>
      <c r="D361" s="46">
        <v>-99</v>
      </c>
      <c r="E361" s="46" t="s">
        <v>347</v>
      </c>
      <c r="F361" s="46" t="s">
        <v>529</v>
      </c>
      <c r="G361" s="153" t="s">
        <v>527</v>
      </c>
    </row>
    <row r="362" spans="1:7">
      <c r="A362" s="46" t="s">
        <v>298</v>
      </c>
      <c r="B362" s="46">
        <v>536</v>
      </c>
      <c r="C362" s="46">
        <v>0</v>
      </c>
      <c r="D362" s="46">
        <v>-99</v>
      </c>
      <c r="E362" s="46" t="s">
        <v>347</v>
      </c>
      <c r="F362" s="46" t="s">
        <v>529</v>
      </c>
      <c r="G362" s="153" t="s">
        <v>527</v>
      </c>
    </row>
    <row r="363" spans="1:7">
      <c r="A363" s="46" t="s">
        <v>298</v>
      </c>
      <c r="B363" s="46">
        <v>449</v>
      </c>
      <c r="C363" s="46">
        <v>0</v>
      </c>
      <c r="D363" s="46">
        <v>-99</v>
      </c>
      <c r="E363" s="46" t="s">
        <v>347</v>
      </c>
      <c r="F363" s="46" t="s">
        <v>526</v>
      </c>
      <c r="G363" s="153" t="s">
        <v>527</v>
      </c>
    </row>
    <row r="364" spans="1:7">
      <c r="A364" s="46" t="s">
        <v>298</v>
      </c>
      <c r="B364" s="46">
        <v>698</v>
      </c>
      <c r="C364" s="46">
        <v>7.172888359818369E-2</v>
      </c>
      <c r="D364" s="46">
        <v>-99</v>
      </c>
      <c r="E364" s="46" t="s">
        <v>347</v>
      </c>
      <c r="F364" s="46" t="s">
        <v>526</v>
      </c>
      <c r="G364" s="153" t="s">
        <v>527</v>
      </c>
    </row>
    <row r="365" spans="1:7">
      <c r="A365" s="46" t="s">
        <v>298</v>
      </c>
      <c r="B365" s="46">
        <v>608</v>
      </c>
      <c r="C365" s="46">
        <v>0</v>
      </c>
      <c r="D365" s="46">
        <v>-99</v>
      </c>
      <c r="E365" s="46" t="s">
        <v>347</v>
      </c>
      <c r="F365" s="46" t="s">
        <v>526</v>
      </c>
      <c r="G365" s="153" t="s">
        <v>527</v>
      </c>
    </row>
    <row r="366" spans="1:7">
      <c r="A366" s="46" t="s">
        <v>298</v>
      </c>
      <c r="B366" s="46">
        <v>59</v>
      </c>
      <c r="C366" s="46">
        <v>0</v>
      </c>
      <c r="D366" s="46">
        <v>-99</v>
      </c>
      <c r="E366" s="46" t="s">
        <v>347</v>
      </c>
      <c r="F366" s="46" t="s">
        <v>526</v>
      </c>
      <c r="G366" s="153" t="s">
        <v>527</v>
      </c>
    </row>
    <row r="367" spans="1:7">
      <c r="A367" s="46" t="s">
        <v>298</v>
      </c>
      <c r="B367" s="46">
        <v>235</v>
      </c>
      <c r="C367" s="46">
        <v>0</v>
      </c>
      <c r="D367" s="46">
        <v>-99</v>
      </c>
      <c r="E367" s="46" t="s">
        <v>347</v>
      </c>
      <c r="F367" s="46" t="s">
        <v>526</v>
      </c>
      <c r="G367" s="153" t="s">
        <v>527</v>
      </c>
    </row>
    <row r="368" spans="1:7">
      <c r="A368" s="46" t="s">
        <v>298</v>
      </c>
      <c r="B368" s="46">
        <v>135</v>
      </c>
      <c r="C368" s="46">
        <v>0</v>
      </c>
      <c r="D368" s="46">
        <v>-99</v>
      </c>
      <c r="E368" s="46" t="s">
        <v>347</v>
      </c>
      <c r="F368" s="46" t="s">
        <v>526</v>
      </c>
      <c r="G368" s="153" t="s">
        <v>527</v>
      </c>
    </row>
    <row r="369" spans="1:7">
      <c r="A369" s="46" t="s">
        <v>298</v>
      </c>
      <c r="B369" s="46">
        <v>648</v>
      </c>
      <c r="C369" s="46">
        <v>0.79404646155921654</v>
      </c>
      <c r="D369" s="46">
        <v>-99</v>
      </c>
      <c r="E369" s="46" t="s">
        <v>347</v>
      </c>
      <c r="F369" s="46" t="s">
        <v>526</v>
      </c>
      <c r="G369" s="153" t="s">
        <v>527</v>
      </c>
    </row>
    <row r="370" spans="1:7">
      <c r="A370" s="46" t="s">
        <v>298</v>
      </c>
      <c r="B370" s="46">
        <v>132</v>
      </c>
      <c r="C370" s="46">
        <v>0</v>
      </c>
      <c r="D370" s="46">
        <v>-99</v>
      </c>
      <c r="E370" s="46" t="s">
        <v>347</v>
      </c>
      <c r="F370" s="46" t="s">
        <v>526</v>
      </c>
      <c r="G370" s="153" t="s">
        <v>527</v>
      </c>
    </row>
    <row r="371" spans="1:7">
      <c r="A371" s="46" t="s">
        <v>298</v>
      </c>
      <c r="B371" s="46">
        <v>592</v>
      </c>
      <c r="C371" s="46">
        <v>0</v>
      </c>
      <c r="D371" s="46">
        <v>-99</v>
      </c>
      <c r="E371" s="46" t="s">
        <v>347</v>
      </c>
      <c r="F371" s="46" t="s">
        <v>526</v>
      </c>
      <c r="G371" s="153" t="s">
        <v>527</v>
      </c>
    </row>
    <row r="372" spans="1:7">
      <c r="A372" s="46" t="s">
        <v>298</v>
      </c>
      <c r="B372" s="46">
        <v>64</v>
      </c>
      <c r="C372" s="46">
        <v>0</v>
      </c>
      <c r="D372" s="46">
        <v>-99</v>
      </c>
      <c r="E372" s="46" t="s">
        <v>347</v>
      </c>
      <c r="F372" s="46" t="s">
        <v>526</v>
      </c>
      <c r="G372" s="153" t="s">
        <v>527</v>
      </c>
    </row>
    <row r="373" spans="1:7">
      <c r="A373" s="46" t="s">
        <v>298</v>
      </c>
      <c r="B373" s="46">
        <v>46</v>
      </c>
      <c r="C373" s="46">
        <v>4.7214676357422151E-2</v>
      </c>
      <c r="D373" s="46">
        <v>-99</v>
      </c>
      <c r="E373" s="46" t="s">
        <v>347</v>
      </c>
      <c r="F373" s="46" t="s">
        <v>526</v>
      </c>
      <c r="G373" s="153" t="s">
        <v>527</v>
      </c>
    </row>
    <row r="374" spans="1:7">
      <c r="A374" s="46" t="s">
        <v>298</v>
      </c>
      <c r="B374" s="46">
        <v>65</v>
      </c>
      <c r="C374" s="46">
        <v>0</v>
      </c>
      <c r="D374" s="46">
        <v>-99</v>
      </c>
      <c r="E374" s="46" t="s">
        <v>347</v>
      </c>
      <c r="F374" s="46" t="s">
        <v>526</v>
      </c>
      <c r="G374" s="153" t="s">
        <v>527</v>
      </c>
    </row>
    <row r="375" spans="1:7">
      <c r="A375" s="46" t="s">
        <v>298</v>
      </c>
      <c r="B375" s="46">
        <v>160</v>
      </c>
      <c r="C375" s="46">
        <v>0</v>
      </c>
      <c r="D375" s="46">
        <v>-99</v>
      </c>
      <c r="E375" s="46" t="s">
        <v>347</v>
      </c>
      <c r="F375" s="46" t="s">
        <v>526</v>
      </c>
      <c r="G375" s="153" t="s">
        <v>527</v>
      </c>
    </row>
    <row r="376" spans="1:7">
      <c r="A376" s="46" t="s">
        <v>298</v>
      </c>
      <c r="B376" s="46">
        <v>141</v>
      </c>
      <c r="C376" s="46">
        <v>0</v>
      </c>
      <c r="D376" s="46">
        <v>-99</v>
      </c>
      <c r="E376" s="46" t="s">
        <v>347</v>
      </c>
      <c r="F376" s="46" t="s">
        <v>526</v>
      </c>
      <c r="G376" s="153" t="s">
        <v>527</v>
      </c>
    </row>
    <row r="377" spans="1:7">
      <c r="A377" s="46" t="s">
        <v>298</v>
      </c>
      <c r="B377" s="46">
        <v>142</v>
      </c>
      <c r="C377" s="46">
        <v>0</v>
      </c>
      <c r="D377" s="46">
        <v>-99</v>
      </c>
      <c r="E377" s="46" t="s">
        <v>347</v>
      </c>
      <c r="F377" s="46" t="s">
        <v>526</v>
      </c>
      <c r="G377" s="153" t="s">
        <v>527</v>
      </c>
    </row>
    <row r="378" spans="1:7">
      <c r="A378" s="46" t="s">
        <v>298</v>
      </c>
      <c r="B378" s="46">
        <v>84</v>
      </c>
      <c r="C378" s="46">
        <v>0.15511582486032208</v>
      </c>
      <c r="D378" s="46">
        <v>-99</v>
      </c>
      <c r="E378" s="46" t="s">
        <v>347</v>
      </c>
      <c r="F378" s="46" t="s">
        <v>526</v>
      </c>
      <c r="G378" s="153" t="s">
        <v>527</v>
      </c>
    </row>
    <row r="379" spans="1:7">
      <c r="A379" s="46" t="s">
        <v>298</v>
      </c>
      <c r="B379" s="46">
        <v>92</v>
      </c>
      <c r="C379" s="46">
        <v>1.6675252536287804E-2</v>
      </c>
      <c r="D379" s="46">
        <v>-99</v>
      </c>
      <c r="E379" s="46" t="s">
        <v>347</v>
      </c>
      <c r="F379" s="46" t="s">
        <v>526</v>
      </c>
      <c r="G379" s="153" t="s">
        <v>527</v>
      </c>
    </row>
    <row r="380" spans="1:7">
      <c r="A380" s="46" t="s">
        <v>298</v>
      </c>
      <c r="B380" s="46">
        <v>100</v>
      </c>
      <c r="C380" s="46">
        <v>0</v>
      </c>
      <c r="D380" s="46">
        <v>-99</v>
      </c>
      <c r="E380" s="46" t="s">
        <v>347</v>
      </c>
      <c r="F380" s="46" t="s">
        <v>526</v>
      </c>
      <c r="G380" s="153" t="s">
        <v>527</v>
      </c>
    </row>
    <row r="381" spans="1:7">
      <c r="A381" s="46" t="s">
        <v>298</v>
      </c>
      <c r="B381" s="46">
        <v>1655</v>
      </c>
      <c r="C381" s="46">
        <v>0</v>
      </c>
      <c r="D381" s="46">
        <v>-99</v>
      </c>
      <c r="E381" s="46" t="s">
        <v>347</v>
      </c>
      <c r="F381" s="46" t="s">
        <v>526</v>
      </c>
      <c r="G381" s="153" t="s">
        <v>527</v>
      </c>
    </row>
    <row r="382" spans="1:7">
      <c r="A382" s="46" t="s">
        <v>298</v>
      </c>
      <c r="B382" s="46">
        <v>199</v>
      </c>
      <c r="C382" s="46">
        <v>2.3620090188431644</v>
      </c>
      <c r="D382" s="46">
        <v>-99</v>
      </c>
      <c r="E382" s="46" t="s">
        <v>347</v>
      </c>
      <c r="F382" s="46" t="s">
        <v>526</v>
      </c>
      <c r="G382" s="153" t="s">
        <v>527</v>
      </c>
    </row>
    <row r="383" spans="1:7">
      <c r="A383" s="46" t="s">
        <v>298</v>
      </c>
      <c r="B383" s="46">
        <v>152</v>
      </c>
      <c r="C383" s="46">
        <v>0.41149868269938417</v>
      </c>
      <c r="D383" s="46">
        <v>-99</v>
      </c>
      <c r="E383" s="46" t="s">
        <v>347</v>
      </c>
      <c r="F383" s="46" t="s">
        <v>526</v>
      </c>
      <c r="G383" s="153" t="s">
        <v>527</v>
      </c>
    </row>
    <row r="384" spans="1:7">
      <c r="A384" s="46" t="s">
        <v>298</v>
      </c>
      <c r="B384" s="46">
        <v>524</v>
      </c>
      <c r="C384" s="46">
        <v>1.5467796847064721</v>
      </c>
      <c r="D384" s="46">
        <v>-99</v>
      </c>
      <c r="E384" s="46" t="s">
        <v>347</v>
      </c>
      <c r="F384" s="46" t="s">
        <v>526</v>
      </c>
      <c r="G384" s="153" t="s">
        <v>527</v>
      </c>
    </row>
    <row r="385" spans="1:7">
      <c r="A385" s="46" t="s">
        <v>298</v>
      </c>
      <c r="B385" s="46">
        <v>44</v>
      </c>
      <c r="C385" s="46">
        <v>0</v>
      </c>
      <c r="D385" s="46">
        <v>-99</v>
      </c>
      <c r="E385" s="46" t="s">
        <v>347</v>
      </c>
      <c r="F385" s="46" t="s">
        <v>526</v>
      </c>
      <c r="G385" s="153" t="s">
        <v>527</v>
      </c>
    </row>
    <row r="386" spans="1:7">
      <c r="A386" s="46" t="s">
        <v>298</v>
      </c>
      <c r="B386" s="46">
        <v>550</v>
      </c>
      <c r="C386" s="46">
        <v>0</v>
      </c>
      <c r="D386" s="46">
        <v>-99</v>
      </c>
      <c r="E386" s="46" t="s">
        <v>347</v>
      </c>
      <c r="F386" s="46" t="s">
        <v>526</v>
      </c>
      <c r="G386" s="153" t="s">
        <v>527</v>
      </c>
    </row>
    <row r="387" spans="1:7">
      <c r="A387" s="46" t="s">
        <v>298</v>
      </c>
      <c r="B387" s="46">
        <v>717</v>
      </c>
      <c r="C387" s="46">
        <v>2.7014869697287116</v>
      </c>
      <c r="D387" s="46">
        <v>-99</v>
      </c>
      <c r="E387" s="46" t="s">
        <v>347</v>
      </c>
      <c r="F387" s="46" t="s">
        <v>526</v>
      </c>
      <c r="G387" s="153" t="s">
        <v>527</v>
      </c>
    </row>
    <row r="388" spans="1:7">
      <c r="A388" s="46" t="s">
        <v>298</v>
      </c>
      <c r="B388" s="46">
        <v>605</v>
      </c>
      <c r="C388" s="46">
        <v>0</v>
      </c>
      <c r="D388" s="46">
        <v>-99</v>
      </c>
      <c r="E388" s="46" t="s">
        <v>347</v>
      </c>
      <c r="F388" s="46" t="s">
        <v>526</v>
      </c>
      <c r="G388" s="153" t="s">
        <v>527</v>
      </c>
    </row>
    <row r="389" spans="1:7">
      <c r="A389" s="46" t="s">
        <v>298</v>
      </c>
      <c r="B389" s="46">
        <v>108</v>
      </c>
      <c r="C389" s="46">
        <v>0</v>
      </c>
      <c r="D389" s="46">
        <v>-99</v>
      </c>
      <c r="E389" s="46" t="s">
        <v>347</v>
      </c>
      <c r="F389" s="46" t="s">
        <v>526</v>
      </c>
      <c r="G389" s="153" t="s">
        <v>527</v>
      </c>
    </row>
    <row r="390" spans="1:7">
      <c r="A390" s="46" t="s">
        <v>298</v>
      </c>
      <c r="B390" s="46">
        <v>601</v>
      </c>
      <c r="C390" s="46">
        <v>0</v>
      </c>
      <c r="D390" s="46">
        <v>-99</v>
      </c>
      <c r="E390" s="46" t="s">
        <v>347</v>
      </c>
      <c r="F390" s="46" t="s">
        <v>526</v>
      </c>
      <c r="G390" s="153" t="s">
        <v>527</v>
      </c>
    </row>
    <row r="391" spans="1:7">
      <c r="A391" s="46" t="s">
        <v>298</v>
      </c>
      <c r="B391" s="46">
        <v>385</v>
      </c>
      <c r="C391" s="46">
        <v>0</v>
      </c>
      <c r="D391" s="46">
        <v>-99</v>
      </c>
      <c r="E391" s="46" t="s">
        <v>347</v>
      </c>
      <c r="F391" s="46" t="s">
        <v>526</v>
      </c>
      <c r="G391" s="153" t="s">
        <v>527</v>
      </c>
    </row>
    <row r="392" spans="1:7">
      <c r="A392" s="46" t="s">
        <v>298</v>
      </c>
      <c r="B392" s="46">
        <v>388</v>
      </c>
      <c r="C392" s="46">
        <v>1.204336020375326E-2</v>
      </c>
      <c r="D392" s="46">
        <v>-99</v>
      </c>
      <c r="E392" s="46" t="s">
        <v>347</v>
      </c>
      <c r="F392" s="46" t="s">
        <v>526</v>
      </c>
      <c r="G392" s="153" t="s">
        <v>527</v>
      </c>
    </row>
    <row r="393" spans="1:7">
      <c r="A393" s="46" t="s">
        <v>298</v>
      </c>
      <c r="B393" s="46">
        <v>604</v>
      </c>
      <c r="C393" s="46">
        <v>0.87726018390023064</v>
      </c>
      <c r="D393" s="46">
        <v>-99</v>
      </c>
      <c r="E393" s="46" t="s">
        <v>347</v>
      </c>
      <c r="F393" s="46" t="s">
        <v>526</v>
      </c>
      <c r="G393" s="153" t="s">
        <v>527</v>
      </c>
    </row>
    <row r="394" spans="1:7">
      <c r="A394" s="46" t="s">
        <v>298</v>
      </c>
      <c r="B394" s="46">
        <v>107</v>
      </c>
      <c r="C394" s="46">
        <v>0</v>
      </c>
      <c r="D394" s="46">
        <v>-99</v>
      </c>
      <c r="E394" s="46" t="s">
        <v>347</v>
      </c>
      <c r="F394" s="46" t="s">
        <v>526</v>
      </c>
      <c r="G394" s="153" t="s">
        <v>527</v>
      </c>
    </row>
    <row r="395" spans="1:7">
      <c r="A395" s="46" t="s">
        <v>298</v>
      </c>
      <c r="B395" s="46">
        <v>603</v>
      </c>
      <c r="C395" s="46">
        <v>0</v>
      </c>
      <c r="D395" s="46">
        <v>-99</v>
      </c>
      <c r="E395" s="46" t="s">
        <v>347</v>
      </c>
      <c r="F395" s="46" t="s">
        <v>526</v>
      </c>
      <c r="G395" s="153" t="s">
        <v>527</v>
      </c>
    </row>
    <row r="396" spans="1:7">
      <c r="A396" s="46" t="s">
        <v>298</v>
      </c>
      <c r="B396" s="46">
        <v>610</v>
      </c>
      <c r="C396" s="46">
        <v>3.6315684414747661E-2</v>
      </c>
      <c r="D396" s="46">
        <v>-99</v>
      </c>
      <c r="E396" s="46" t="s">
        <v>347</v>
      </c>
      <c r="F396" s="46" t="s">
        <v>526</v>
      </c>
      <c r="G396" s="153" t="s">
        <v>527</v>
      </c>
    </row>
    <row r="397" spans="1:7">
      <c r="A397" s="46" t="s">
        <v>298</v>
      </c>
      <c r="B397" s="46">
        <v>242</v>
      </c>
      <c r="C397" s="46">
        <v>0</v>
      </c>
      <c r="D397" s="46">
        <v>-99</v>
      </c>
      <c r="E397" s="46" t="s">
        <v>347</v>
      </c>
      <c r="F397" s="46" t="s">
        <v>526</v>
      </c>
      <c r="G397" s="153" t="s">
        <v>527</v>
      </c>
    </row>
    <row r="398" spans="1:7">
      <c r="A398" s="46" t="s">
        <v>298</v>
      </c>
      <c r="B398" s="46">
        <v>678</v>
      </c>
      <c r="C398" s="46">
        <v>1.2341385829512708</v>
      </c>
      <c r="D398" s="46">
        <v>-99</v>
      </c>
      <c r="E398" s="46" t="s">
        <v>347</v>
      </c>
      <c r="F398" s="46" t="s">
        <v>526</v>
      </c>
      <c r="G398" s="153" t="s">
        <v>527</v>
      </c>
    </row>
    <row r="399" spans="1:7">
      <c r="A399" s="46" t="s">
        <v>298</v>
      </c>
      <c r="B399" s="46">
        <v>497</v>
      </c>
      <c r="C399" s="46">
        <v>0</v>
      </c>
      <c r="D399" s="46">
        <v>-99</v>
      </c>
      <c r="E399" s="46" t="s">
        <v>347</v>
      </c>
      <c r="F399" s="46" t="s">
        <v>526</v>
      </c>
      <c r="G399" s="153" t="s">
        <v>527</v>
      </c>
    </row>
    <row r="400" spans="1:7">
      <c r="A400" s="46" t="s">
        <v>298</v>
      </c>
      <c r="B400" s="46">
        <v>106</v>
      </c>
      <c r="C400" s="46">
        <v>0</v>
      </c>
      <c r="D400" s="46">
        <v>-99</v>
      </c>
      <c r="E400" s="46" t="s">
        <v>347</v>
      </c>
      <c r="F400" s="46" t="s">
        <v>526</v>
      </c>
      <c r="G400" s="153" t="s">
        <v>527</v>
      </c>
    </row>
    <row r="401" spans="1:7">
      <c r="A401" s="46" t="s">
        <v>298</v>
      </c>
      <c r="B401" s="46">
        <v>598</v>
      </c>
      <c r="C401" s="46">
        <v>0</v>
      </c>
      <c r="D401" s="46">
        <v>-99</v>
      </c>
      <c r="E401" s="46" t="s">
        <v>347</v>
      </c>
      <c r="F401" s="46" t="s">
        <v>526</v>
      </c>
      <c r="G401" s="153" t="s">
        <v>527</v>
      </c>
    </row>
    <row r="402" spans="1:7">
      <c r="A402" s="46" t="s">
        <v>298</v>
      </c>
      <c r="B402" s="46">
        <v>744</v>
      </c>
      <c r="C402" s="46">
        <v>0</v>
      </c>
      <c r="D402" s="46">
        <v>-99</v>
      </c>
      <c r="E402" s="46" t="s">
        <v>347</v>
      </c>
      <c r="F402" s="46" t="s">
        <v>526</v>
      </c>
      <c r="G402" s="153" t="s">
        <v>527</v>
      </c>
    </row>
    <row r="403" spans="1:7">
      <c r="A403" s="46" t="s">
        <v>298</v>
      </c>
      <c r="B403" s="46">
        <v>741</v>
      </c>
      <c r="C403" s="46">
        <v>0</v>
      </c>
      <c r="D403" s="46">
        <v>-99</v>
      </c>
      <c r="E403" s="46" t="s">
        <v>347</v>
      </c>
      <c r="F403" s="46" t="s">
        <v>526</v>
      </c>
      <c r="G403" s="153" t="s">
        <v>527</v>
      </c>
    </row>
    <row r="404" spans="1:7">
      <c r="A404" s="46" t="s">
        <v>298</v>
      </c>
      <c r="B404" s="46">
        <v>36</v>
      </c>
      <c r="C404" s="46">
        <v>0</v>
      </c>
      <c r="D404" s="46">
        <v>-99</v>
      </c>
      <c r="E404" s="46" t="s">
        <v>347</v>
      </c>
      <c r="F404" s="46" t="s">
        <v>526</v>
      </c>
      <c r="G404" s="153" t="s">
        <v>527</v>
      </c>
    </row>
    <row r="405" spans="1:7">
      <c r="A405" s="46" t="s">
        <v>298</v>
      </c>
      <c r="B405" s="46">
        <v>1</v>
      </c>
      <c r="C405" s="46">
        <v>1.4554524397989668E-2</v>
      </c>
      <c r="D405" s="46">
        <v>-99</v>
      </c>
      <c r="E405" s="46" t="s">
        <v>347</v>
      </c>
      <c r="F405" s="46" t="s">
        <v>526</v>
      </c>
      <c r="G405" s="153" t="s">
        <v>527</v>
      </c>
    </row>
    <row r="406" spans="1:7">
      <c r="A406" s="46" t="s">
        <v>298</v>
      </c>
      <c r="B406" s="46">
        <v>51</v>
      </c>
      <c r="C406" s="46">
        <v>0.15197443210818734</v>
      </c>
      <c r="D406" s="46">
        <v>-99</v>
      </c>
      <c r="E406" s="46" t="s">
        <v>347</v>
      </c>
      <c r="F406" s="46" t="s">
        <v>526</v>
      </c>
      <c r="G406" s="153" t="s">
        <v>527</v>
      </c>
    </row>
    <row r="407" spans="1:7">
      <c r="A407" s="46" t="s">
        <v>298</v>
      </c>
      <c r="B407" s="46">
        <v>391</v>
      </c>
      <c r="C407" s="46">
        <v>0</v>
      </c>
      <c r="D407" s="46">
        <v>-99</v>
      </c>
      <c r="E407" s="46" t="s">
        <v>347</v>
      </c>
      <c r="F407" s="46" t="s">
        <v>526</v>
      </c>
      <c r="G407" s="153" t="s">
        <v>527</v>
      </c>
    </row>
    <row r="408" spans="1:7">
      <c r="A408" s="46" t="s">
        <v>298</v>
      </c>
      <c r="B408" s="46">
        <v>600</v>
      </c>
      <c r="C408" s="46">
        <v>0.45857324622761725</v>
      </c>
      <c r="D408" s="46">
        <v>-99</v>
      </c>
      <c r="E408" s="46" t="s">
        <v>347</v>
      </c>
      <c r="F408" s="46" t="s">
        <v>526</v>
      </c>
      <c r="G408" s="153" t="s">
        <v>527</v>
      </c>
    </row>
    <row r="409" spans="1:7">
      <c r="A409" s="46" t="s">
        <v>298</v>
      </c>
      <c r="B409" s="46">
        <v>739</v>
      </c>
      <c r="C409" s="46">
        <v>0</v>
      </c>
      <c r="D409" s="46">
        <v>-99</v>
      </c>
      <c r="E409" s="46" t="s">
        <v>347</v>
      </c>
      <c r="F409" s="46" t="s">
        <v>526</v>
      </c>
      <c r="G409" s="153" t="s">
        <v>527</v>
      </c>
    </row>
    <row r="410" spans="1:7">
      <c r="A410" s="46" t="s">
        <v>298</v>
      </c>
      <c r="B410" s="46">
        <v>743</v>
      </c>
      <c r="C410" s="46">
        <v>0</v>
      </c>
      <c r="D410" s="46">
        <v>-99</v>
      </c>
      <c r="E410" s="46" t="s">
        <v>347</v>
      </c>
      <c r="F410" s="46" t="s">
        <v>526</v>
      </c>
      <c r="G410" s="153" t="s">
        <v>527</v>
      </c>
    </row>
    <row r="411" spans="1:7">
      <c r="A411" s="46" t="s">
        <v>298</v>
      </c>
      <c r="B411" s="46">
        <v>116</v>
      </c>
      <c r="C411" s="46">
        <v>0</v>
      </c>
      <c r="D411" s="46">
        <v>-99</v>
      </c>
      <c r="E411" s="46" t="s">
        <v>347</v>
      </c>
      <c r="F411" s="46" t="s">
        <v>526</v>
      </c>
      <c r="G411" s="153" t="s">
        <v>527</v>
      </c>
    </row>
    <row r="412" spans="1:7">
      <c r="A412" s="46" t="s">
        <v>298</v>
      </c>
      <c r="B412" s="46">
        <v>746</v>
      </c>
      <c r="C412" s="46">
        <v>0</v>
      </c>
      <c r="D412" s="46">
        <v>-99</v>
      </c>
      <c r="E412" s="46" t="s">
        <v>347</v>
      </c>
      <c r="F412" s="46" t="s">
        <v>526</v>
      </c>
      <c r="G412" s="153" t="s">
        <v>527</v>
      </c>
    </row>
    <row r="413" spans="1:7">
      <c r="A413" s="46" t="s">
        <v>298</v>
      </c>
      <c r="B413" s="46">
        <v>125</v>
      </c>
      <c r="C413" s="46">
        <v>0</v>
      </c>
      <c r="D413" s="46">
        <v>-99</v>
      </c>
      <c r="E413" s="46" t="s">
        <v>347</v>
      </c>
      <c r="F413" s="46" t="s">
        <v>526</v>
      </c>
      <c r="G413" s="153" t="s">
        <v>527</v>
      </c>
    </row>
    <row r="414" spans="1:7">
      <c r="A414" s="46" t="s">
        <v>298</v>
      </c>
      <c r="B414" s="46">
        <v>158</v>
      </c>
      <c r="C414" s="46">
        <v>9.286254374154744E-2</v>
      </c>
      <c r="D414" s="46">
        <v>-99</v>
      </c>
      <c r="E414" s="46" t="s">
        <v>347</v>
      </c>
      <c r="F414" s="46" t="s">
        <v>526</v>
      </c>
      <c r="G414" s="153" t="s">
        <v>527</v>
      </c>
    </row>
    <row r="415" spans="1:7">
      <c r="A415" s="46" t="s">
        <v>298</v>
      </c>
      <c r="B415" s="46">
        <v>71</v>
      </c>
      <c r="C415" s="46">
        <v>4.4795546572781474E-2</v>
      </c>
      <c r="D415" s="46">
        <v>-99</v>
      </c>
      <c r="E415" s="46" t="s">
        <v>347</v>
      </c>
      <c r="F415" s="46" t="s">
        <v>526</v>
      </c>
      <c r="G415" s="153" t="s">
        <v>527</v>
      </c>
    </row>
    <row r="416" spans="1:7">
      <c r="A416" s="46" t="s">
        <v>298</v>
      </c>
      <c r="B416" s="46">
        <v>548</v>
      </c>
      <c r="C416" s="46">
        <v>0</v>
      </c>
      <c r="D416" s="46">
        <v>-99</v>
      </c>
      <c r="E416" s="46" t="s">
        <v>347</v>
      </c>
      <c r="F416" s="46" t="s">
        <v>526</v>
      </c>
      <c r="G416" s="153" t="s">
        <v>527</v>
      </c>
    </row>
    <row r="417" spans="1:7">
      <c r="A417" s="46" t="s">
        <v>298</v>
      </c>
      <c r="B417" s="46">
        <v>451</v>
      </c>
      <c r="C417" s="46">
        <v>0</v>
      </c>
      <c r="D417" s="46">
        <v>-99</v>
      </c>
      <c r="E417" s="46" t="s">
        <v>347</v>
      </c>
      <c r="F417" s="46" t="s">
        <v>526</v>
      </c>
      <c r="G417" s="153" t="s">
        <v>527</v>
      </c>
    </row>
    <row r="418" spans="1:7">
      <c r="A418" s="46" t="s">
        <v>298</v>
      </c>
      <c r="B418" s="46">
        <v>117</v>
      </c>
      <c r="C418" s="46">
        <v>0</v>
      </c>
      <c r="D418" s="46">
        <v>-99</v>
      </c>
      <c r="E418" s="46" t="s">
        <v>347</v>
      </c>
      <c r="F418" s="46" t="s">
        <v>526</v>
      </c>
      <c r="G418" s="153" t="s">
        <v>527</v>
      </c>
    </row>
    <row r="419" spans="1:7">
      <c r="A419" s="46" t="s">
        <v>298</v>
      </c>
      <c r="B419" s="46">
        <v>143</v>
      </c>
      <c r="C419" s="46">
        <v>0.76047731586255329</v>
      </c>
      <c r="D419" s="46">
        <v>-99</v>
      </c>
      <c r="E419" s="46" t="s">
        <v>347</v>
      </c>
      <c r="F419" s="46" t="s">
        <v>526</v>
      </c>
      <c r="G419" s="153" t="s">
        <v>527</v>
      </c>
    </row>
    <row r="420" spans="1:7">
      <c r="A420" s="46" t="s">
        <v>298</v>
      </c>
      <c r="B420" s="46">
        <v>450</v>
      </c>
      <c r="C420" s="46">
        <v>0.11143505248380513</v>
      </c>
      <c r="D420" s="46">
        <v>-99</v>
      </c>
      <c r="E420" s="46" t="s">
        <v>347</v>
      </c>
      <c r="F420" s="46" t="s">
        <v>526</v>
      </c>
      <c r="G420" s="153" t="s">
        <v>527</v>
      </c>
    </row>
    <row r="421" spans="1:7">
      <c r="A421" s="46" t="s">
        <v>298</v>
      </c>
      <c r="B421" s="46">
        <v>60</v>
      </c>
      <c r="C421" s="46">
        <v>0.24699567637471981</v>
      </c>
      <c r="D421" s="46">
        <v>-99</v>
      </c>
      <c r="E421" s="46" t="s">
        <v>347</v>
      </c>
      <c r="F421" s="46" t="s">
        <v>526</v>
      </c>
      <c r="G421" s="153" t="s">
        <v>527</v>
      </c>
    </row>
    <row r="422" spans="1:7">
      <c r="A422" s="46" t="s">
        <v>298</v>
      </c>
      <c r="B422" s="46">
        <v>727</v>
      </c>
      <c r="C422" s="46">
        <v>0</v>
      </c>
      <c r="D422" s="46">
        <v>-99</v>
      </c>
      <c r="E422" s="46" t="s">
        <v>347</v>
      </c>
      <c r="F422" s="46" t="s">
        <v>526</v>
      </c>
      <c r="G422" s="153" t="s">
        <v>527</v>
      </c>
    </row>
    <row r="423" spans="1:7">
      <c r="A423" s="46" t="s">
        <v>298</v>
      </c>
      <c r="B423" s="46">
        <v>45</v>
      </c>
      <c r="C423" s="46">
        <v>0.89727232384579569</v>
      </c>
      <c r="D423" s="46">
        <v>-99</v>
      </c>
      <c r="E423" s="46" t="s">
        <v>347</v>
      </c>
      <c r="F423" s="46" t="s">
        <v>526</v>
      </c>
      <c r="G423" s="153" t="s">
        <v>527</v>
      </c>
    </row>
    <row r="424" spans="1:7">
      <c r="A424" s="46" t="s">
        <v>298</v>
      </c>
      <c r="B424" s="46">
        <v>728</v>
      </c>
      <c r="C424" s="46">
        <v>0</v>
      </c>
      <c r="D424" s="46">
        <v>-99</v>
      </c>
      <c r="E424" s="46" t="s">
        <v>347</v>
      </c>
      <c r="F424" s="46" t="s">
        <v>526</v>
      </c>
      <c r="G424" s="153" t="s">
        <v>527</v>
      </c>
    </row>
    <row r="425" spans="1:7">
      <c r="A425" s="46" t="s">
        <v>298</v>
      </c>
      <c r="B425" s="46">
        <v>120</v>
      </c>
      <c r="C425" s="46">
        <v>0</v>
      </c>
      <c r="D425" s="46">
        <v>-99</v>
      </c>
      <c r="E425" s="46" t="s">
        <v>347</v>
      </c>
      <c r="F425" s="46" t="s">
        <v>526</v>
      </c>
      <c r="G425" s="153" t="s">
        <v>527</v>
      </c>
    </row>
    <row r="426" spans="1:7">
      <c r="A426" s="46" t="s">
        <v>298</v>
      </c>
      <c r="B426" s="46">
        <v>162</v>
      </c>
      <c r="C426" s="46">
        <v>0</v>
      </c>
      <c r="D426" s="46">
        <v>-99</v>
      </c>
      <c r="E426" s="46" t="s">
        <v>347</v>
      </c>
      <c r="F426" s="46" t="s">
        <v>526</v>
      </c>
      <c r="G426" s="153" t="s">
        <v>527</v>
      </c>
    </row>
    <row r="427" spans="1:7">
      <c r="A427" s="46" t="s">
        <v>298</v>
      </c>
      <c r="B427" s="46">
        <v>351</v>
      </c>
      <c r="C427" s="46">
        <v>0</v>
      </c>
      <c r="D427" s="46">
        <v>-99</v>
      </c>
      <c r="E427" s="46" t="s">
        <v>347</v>
      </c>
      <c r="F427" s="46" t="s">
        <v>526</v>
      </c>
      <c r="G427" s="153" t="s">
        <v>527</v>
      </c>
    </row>
    <row r="428" spans="1:7">
      <c r="A428" s="46" t="s">
        <v>298</v>
      </c>
      <c r="B428" s="46">
        <v>726</v>
      </c>
      <c r="C428" s="46">
        <v>0</v>
      </c>
      <c r="D428" s="46">
        <v>-99</v>
      </c>
      <c r="E428" s="46" t="s">
        <v>347</v>
      </c>
      <c r="F428" s="46" t="s">
        <v>526</v>
      </c>
      <c r="G428" s="153" t="s">
        <v>527</v>
      </c>
    </row>
    <row r="429" spans="1:7">
      <c r="A429" s="46" t="s">
        <v>298</v>
      </c>
      <c r="B429" s="46">
        <v>729</v>
      </c>
      <c r="C429" s="46">
        <v>0</v>
      </c>
      <c r="D429" s="46">
        <v>-99</v>
      </c>
      <c r="E429" s="46" t="s">
        <v>347</v>
      </c>
      <c r="F429" s="46" t="s">
        <v>526</v>
      </c>
      <c r="G429" s="153" t="s">
        <v>527</v>
      </c>
    </row>
    <row r="430" spans="1:7">
      <c r="A430" s="46" t="s">
        <v>298</v>
      </c>
      <c r="B430" s="46">
        <v>148</v>
      </c>
      <c r="C430" s="46">
        <v>0.35552830724202289</v>
      </c>
      <c r="D430" s="46">
        <v>-99</v>
      </c>
      <c r="E430" s="46" t="s">
        <v>347</v>
      </c>
      <c r="F430" s="46" t="s">
        <v>526</v>
      </c>
      <c r="G430" s="153" t="s">
        <v>527</v>
      </c>
    </row>
    <row r="431" spans="1:7">
      <c r="A431" s="46" t="s">
        <v>298</v>
      </c>
      <c r="B431" s="46">
        <v>146</v>
      </c>
      <c r="C431" s="46">
        <v>0</v>
      </c>
      <c r="D431" s="46">
        <v>-99</v>
      </c>
      <c r="E431" s="46" t="s">
        <v>347</v>
      </c>
      <c r="F431" s="46" t="s">
        <v>526</v>
      </c>
      <c r="G431" s="153" t="s">
        <v>527</v>
      </c>
    </row>
    <row r="432" spans="1:7">
      <c r="A432" s="46" t="s">
        <v>298</v>
      </c>
      <c r="B432" s="46">
        <v>247</v>
      </c>
      <c r="C432" s="46">
        <v>0</v>
      </c>
      <c r="D432" s="46">
        <v>-99</v>
      </c>
      <c r="E432" s="46" t="s">
        <v>347</v>
      </c>
      <c r="F432" s="46" t="s">
        <v>526</v>
      </c>
      <c r="G432" s="153" t="s">
        <v>527</v>
      </c>
    </row>
    <row r="433" spans="1:7">
      <c r="A433" s="46" t="s">
        <v>298</v>
      </c>
      <c r="B433" s="46">
        <v>267</v>
      </c>
      <c r="C433" s="46">
        <v>0</v>
      </c>
      <c r="D433" s="46">
        <v>-99</v>
      </c>
      <c r="E433" s="46" t="s">
        <v>347</v>
      </c>
      <c r="F433" s="46" t="s">
        <v>526</v>
      </c>
      <c r="G433" s="153" t="s">
        <v>527</v>
      </c>
    </row>
    <row r="434" spans="1:7">
      <c r="A434" s="46" t="s">
        <v>298</v>
      </c>
      <c r="B434" s="46">
        <v>353</v>
      </c>
      <c r="C434" s="46">
        <v>0.74075941628839814</v>
      </c>
      <c r="D434" s="46">
        <v>-99</v>
      </c>
      <c r="E434" s="46" t="s">
        <v>347</v>
      </c>
      <c r="F434" s="46" t="s">
        <v>526</v>
      </c>
      <c r="G434" s="153" t="s">
        <v>527</v>
      </c>
    </row>
    <row r="435" spans="1:7">
      <c r="A435" s="46" t="s">
        <v>298</v>
      </c>
      <c r="B435" s="46">
        <v>736</v>
      </c>
      <c r="C435" s="46">
        <v>0.29049388427724049</v>
      </c>
      <c r="D435" s="46">
        <v>-99</v>
      </c>
      <c r="E435" s="46" t="s">
        <v>347</v>
      </c>
      <c r="F435" s="46" t="s">
        <v>526</v>
      </c>
      <c r="G435" s="153" t="s">
        <v>527</v>
      </c>
    </row>
    <row r="436" spans="1:7">
      <c r="A436" s="46" t="s">
        <v>298</v>
      </c>
      <c r="B436" s="46">
        <v>364</v>
      </c>
      <c r="C436" s="46">
        <v>0.29990191265961758</v>
      </c>
      <c r="D436" s="46">
        <v>-99</v>
      </c>
      <c r="E436" s="46" t="s">
        <v>347</v>
      </c>
      <c r="F436" s="46" t="s">
        <v>526</v>
      </c>
      <c r="G436" s="153" t="s">
        <v>527</v>
      </c>
    </row>
    <row r="437" spans="1:7">
      <c r="A437" s="46" t="s">
        <v>298</v>
      </c>
      <c r="B437" s="46">
        <v>186</v>
      </c>
      <c r="C437" s="46">
        <v>3.9617809096133055E-3</v>
      </c>
      <c r="D437" s="46">
        <v>-99</v>
      </c>
      <c r="E437" s="46" t="s">
        <v>347</v>
      </c>
      <c r="F437" s="46" t="s">
        <v>526</v>
      </c>
      <c r="G437" s="153" t="s">
        <v>527</v>
      </c>
    </row>
    <row r="438" spans="1:7">
      <c r="A438" s="46" t="s">
        <v>298</v>
      </c>
      <c r="B438" s="46">
        <v>27</v>
      </c>
      <c r="C438" s="46">
        <v>9.4530780634146439E-2</v>
      </c>
      <c r="D438" s="46">
        <v>-99</v>
      </c>
      <c r="E438" s="46" t="s">
        <v>347</v>
      </c>
      <c r="F438" s="46" t="s">
        <v>526</v>
      </c>
      <c r="G438" s="153" t="s">
        <v>527</v>
      </c>
    </row>
    <row r="439" spans="1:7">
      <c r="A439" s="46" t="s">
        <v>298</v>
      </c>
      <c r="B439" s="46">
        <v>31</v>
      </c>
      <c r="C439" s="46">
        <v>0</v>
      </c>
      <c r="D439" s="46">
        <v>-99</v>
      </c>
      <c r="E439" s="46" t="s">
        <v>347</v>
      </c>
      <c r="F439" s="46" t="s">
        <v>526</v>
      </c>
      <c r="G439" s="153" t="s">
        <v>527</v>
      </c>
    </row>
    <row r="440" spans="1:7">
      <c r="A440" s="46" t="s">
        <v>298</v>
      </c>
      <c r="B440" s="46">
        <v>52</v>
      </c>
      <c r="C440" s="46">
        <v>0</v>
      </c>
      <c r="D440" s="46">
        <v>-99</v>
      </c>
      <c r="E440" s="46" t="s">
        <v>347</v>
      </c>
      <c r="F440" s="46" t="s">
        <v>526</v>
      </c>
      <c r="G440" s="153" t="s">
        <v>527</v>
      </c>
    </row>
    <row r="441" spans="1:7">
      <c r="A441" s="46" t="s">
        <v>298</v>
      </c>
      <c r="B441" s="46">
        <v>390</v>
      </c>
      <c r="C441" s="46">
        <v>0.60063410371661152</v>
      </c>
      <c r="D441" s="46">
        <v>-99</v>
      </c>
      <c r="E441" s="46" t="s">
        <v>347</v>
      </c>
      <c r="F441" s="46" t="s">
        <v>526</v>
      </c>
      <c r="G441" s="153" t="s">
        <v>527</v>
      </c>
    </row>
    <row r="442" spans="1:7">
      <c r="A442" s="46" t="s">
        <v>298</v>
      </c>
      <c r="B442" s="46">
        <v>137</v>
      </c>
      <c r="C442" s="46">
        <v>0</v>
      </c>
      <c r="D442" s="46">
        <v>-99</v>
      </c>
      <c r="E442" s="46" t="s">
        <v>347</v>
      </c>
      <c r="F442" s="46" t="s">
        <v>526</v>
      </c>
      <c r="G442" s="153" t="s">
        <v>527</v>
      </c>
    </row>
    <row r="443" spans="1:7">
      <c r="A443" s="46" t="s">
        <v>298</v>
      </c>
      <c r="B443" s="46">
        <v>198</v>
      </c>
      <c r="C443" s="46">
        <v>0</v>
      </c>
      <c r="D443" s="46">
        <v>-99</v>
      </c>
      <c r="E443" s="46" t="s">
        <v>347</v>
      </c>
      <c r="F443" s="46" t="s">
        <v>526</v>
      </c>
      <c r="G443" s="153" t="s">
        <v>527</v>
      </c>
    </row>
    <row r="444" spans="1:7">
      <c r="A444" s="46" t="s">
        <v>298</v>
      </c>
      <c r="B444" s="46">
        <v>231</v>
      </c>
      <c r="C444" s="46">
        <v>0.26484283951727022</v>
      </c>
      <c r="D444" s="46">
        <v>-99</v>
      </c>
      <c r="E444" s="46" t="s">
        <v>347</v>
      </c>
      <c r="F444" s="46" t="s">
        <v>526</v>
      </c>
      <c r="G444" s="153" t="s">
        <v>527</v>
      </c>
    </row>
    <row r="445" spans="1:7">
      <c r="A445" s="46" t="s">
        <v>298</v>
      </c>
      <c r="B445" s="46">
        <v>121</v>
      </c>
      <c r="C445" s="46">
        <v>0</v>
      </c>
      <c r="D445" s="46">
        <v>-99</v>
      </c>
      <c r="E445" s="46" t="s">
        <v>347</v>
      </c>
      <c r="F445" s="46" t="s">
        <v>526</v>
      </c>
      <c r="G445" s="153" t="s">
        <v>527</v>
      </c>
    </row>
    <row r="446" spans="1:7">
      <c r="A446" s="46" t="s">
        <v>298</v>
      </c>
      <c r="B446" s="46">
        <v>261</v>
      </c>
      <c r="C446" s="46">
        <v>0</v>
      </c>
      <c r="D446" s="46">
        <v>-99</v>
      </c>
      <c r="E446" s="46" t="s">
        <v>347</v>
      </c>
      <c r="F446" s="46" t="s">
        <v>526</v>
      </c>
      <c r="G446" s="153" t="s">
        <v>527</v>
      </c>
    </row>
    <row r="447" spans="1:7">
      <c r="A447" s="46" t="s">
        <v>298</v>
      </c>
      <c r="B447" s="46">
        <v>240</v>
      </c>
      <c r="C447" s="46">
        <v>0</v>
      </c>
      <c r="D447" s="46">
        <v>-99</v>
      </c>
      <c r="E447" s="46" t="s">
        <v>347</v>
      </c>
      <c r="F447" s="46" t="s">
        <v>526</v>
      </c>
      <c r="G447" s="153" t="s">
        <v>527</v>
      </c>
    </row>
    <row r="448" spans="1:7">
      <c r="A448" s="46" t="s">
        <v>298</v>
      </c>
      <c r="B448" s="46">
        <v>151</v>
      </c>
      <c r="C448" s="46">
        <v>0.17717849872715036</v>
      </c>
      <c r="D448" s="46">
        <v>-99</v>
      </c>
      <c r="E448" s="46" t="s">
        <v>347</v>
      </c>
      <c r="F448" s="46" t="s">
        <v>526</v>
      </c>
      <c r="G448" s="153" t="s">
        <v>527</v>
      </c>
    </row>
    <row r="449" spans="1:7">
      <c r="A449" s="46" t="s">
        <v>298</v>
      </c>
      <c r="B449" s="46">
        <v>740</v>
      </c>
      <c r="C449" s="46">
        <v>0</v>
      </c>
      <c r="D449" s="46">
        <v>-99</v>
      </c>
      <c r="E449" s="46" t="s">
        <v>347</v>
      </c>
      <c r="F449" s="46" t="s">
        <v>526</v>
      </c>
      <c r="G449" s="153" t="s">
        <v>527</v>
      </c>
    </row>
    <row r="450" spans="1:7">
      <c r="A450" s="46" t="s">
        <v>298</v>
      </c>
      <c r="B450" s="46">
        <v>207</v>
      </c>
      <c r="C450" s="46">
        <v>0</v>
      </c>
      <c r="D450" s="46">
        <v>-99</v>
      </c>
      <c r="E450" s="46" t="s">
        <v>347</v>
      </c>
      <c r="F450" s="46" t="s">
        <v>526</v>
      </c>
      <c r="G450" s="153" t="s">
        <v>527</v>
      </c>
    </row>
    <row r="451" spans="1:7">
      <c r="A451" s="46" t="s">
        <v>298</v>
      </c>
      <c r="B451" s="46">
        <v>47</v>
      </c>
      <c r="C451" s="46">
        <v>0</v>
      </c>
      <c r="D451" s="46">
        <v>-99</v>
      </c>
      <c r="E451" s="46" t="s">
        <v>347</v>
      </c>
      <c r="F451" s="46" t="s">
        <v>526</v>
      </c>
      <c r="G451" s="153" t="s">
        <v>527</v>
      </c>
    </row>
    <row r="452" spans="1:7">
      <c r="A452" s="46" t="s">
        <v>298</v>
      </c>
      <c r="B452" s="46">
        <v>42</v>
      </c>
      <c r="C452" s="46">
        <v>9.4470278273616246E-2</v>
      </c>
      <c r="D452" s="46">
        <v>-99</v>
      </c>
      <c r="E452" s="46" t="s">
        <v>347</v>
      </c>
      <c r="F452" s="46" t="s">
        <v>526</v>
      </c>
      <c r="G452" s="153" t="s">
        <v>527</v>
      </c>
    </row>
    <row r="453" spans="1:7">
      <c r="A453" s="46" t="s">
        <v>298</v>
      </c>
      <c r="B453" s="46">
        <v>127</v>
      </c>
      <c r="C453" s="46">
        <v>0</v>
      </c>
      <c r="D453" s="46">
        <v>-99</v>
      </c>
      <c r="E453" s="46" t="s">
        <v>347</v>
      </c>
      <c r="F453" s="46" t="s">
        <v>526</v>
      </c>
      <c r="G453" s="153" t="s">
        <v>527</v>
      </c>
    </row>
    <row r="454" spans="1:7">
      <c r="A454" s="46" t="s">
        <v>298</v>
      </c>
      <c r="B454" s="46">
        <v>112</v>
      </c>
      <c r="C454" s="46">
        <v>0.3925987742695195</v>
      </c>
      <c r="D454" s="46">
        <v>-99</v>
      </c>
      <c r="E454" s="46" t="s">
        <v>347</v>
      </c>
      <c r="F454" s="46" t="s">
        <v>526</v>
      </c>
      <c r="G454" s="153" t="s">
        <v>527</v>
      </c>
    </row>
    <row r="455" spans="1:7">
      <c r="A455" s="46" t="s">
        <v>298</v>
      </c>
      <c r="B455" s="46">
        <v>485</v>
      </c>
      <c r="C455" s="46">
        <v>0.24216410415210421</v>
      </c>
      <c r="D455" s="46">
        <v>-99</v>
      </c>
      <c r="E455" s="46" t="s">
        <v>347</v>
      </c>
      <c r="F455" s="46" t="s">
        <v>526</v>
      </c>
      <c r="G455" s="153" t="s">
        <v>527</v>
      </c>
    </row>
    <row r="456" spans="1:7">
      <c r="A456" s="46" t="s">
        <v>298</v>
      </c>
      <c r="B456" s="46">
        <v>170</v>
      </c>
      <c r="C456" s="46">
        <v>0</v>
      </c>
      <c r="D456" s="46">
        <v>-99</v>
      </c>
      <c r="E456" s="46" t="s">
        <v>347</v>
      </c>
      <c r="F456" s="46" t="s">
        <v>526</v>
      </c>
      <c r="G456" s="153" t="s">
        <v>527</v>
      </c>
    </row>
    <row r="457" spans="1:7">
      <c r="A457" s="46" t="s">
        <v>298</v>
      </c>
      <c r="B457" s="46">
        <v>185</v>
      </c>
      <c r="C457" s="46">
        <v>0</v>
      </c>
      <c r="D457" s="46">
        <v>-99</v>
      </c>
      <c r="E457" s="46" t="s">
        <v>347</v>
      </c>
      <c r="F457" s="46" t="s">
        <v>526</v>
      </c>
      <c r="G457" s="153" t="s">
        <v>527</v>
      </c>
    </row>
    <row r="458" spans="1:7">
      <c r="A458" s="46" t="s">
        <v>298</v>
      </c>
      <c r="B458" s="46">
        <v>25</v>
      </c>
      <c r="C458" s="46">
        <v>0</v>
      </c>
      <c r="D458" s="46">
        <v>-99</v>
      </c>
      <c r="E458" s="46" t="s">
        <v>347</v>
      </c>
      <c r="F458" s="46" t="s">
        <v>526</v>
      </c>
      <c r="G458" s="153" t="s">
        <v>527</v>
      </c>
    </row>
    <row r="459" spans="1:7">
      <c r="A459" s="46" t="s">
        <v>298</v>
      </c>
      <c r="B459" s="46">
        <v>23</v>
      </c>
      <c r="C459" s="46">
        <v>0.67654409543380978</v>
      </c>
      <c r="D459" s="46">
        <v>-99</v>
      </c>
      <c r="E459" s="46" t="s">
        <v>347</v>
      </c>
      <c r="F459" s="46" t="s">
        <v>526</v>
      </c>
      <c r="G459" s="153" t="s">
        <v>527</v>
      </c>
    </row>
    <row r="460" spans="1:7">
      <c r="A460" s="46" t="s">
        <v>298</v>
      </c>
      <c r="B460" s="46">
        <v>81</v>
      </c>
      <c r="C460" s="46">
        <v>0</v>
      </c>
      <c r="D460" s="46">
        <v>-99</v>
      </c>
      <c r="E460" s="46" t="s">
        <v>347</v>
      </c>
      <c r="F460" s="46" t="s">
        <v>526</v>
      </c>
      <c r="G460" s="153" t="s">
        <v>527</v>
      </c>
    </row>
    <row r="461" spans="1:7">
      <c r="A461" s="46" t="s">
        <v>298</v>
      </c>
      <c r="B461" s="46">
        <v>90</v>
      </c>
      <c r="C461" s="46">
        <v>0.21658396217275519</v>
      </c>
      <c r="D461" s="46">
        <v>-99</v>
      </c>
      <c r="E461" s="46" t="s">
        <v>347</v>
      </c>
      <c r="F461" s="46" t="s">
        <v>526</v>
      </c>
      <c r="G461" s="153" t="s">
        <v>527</v>
      </c>
    </row>
    <row r="462" spans="1:7">
      <c r="A462" s="46" t="s">
        <v>298</v>
      </c>
      <c r="B462" s="46">
        <v>3</v>
      </c>
      <c r="C462" s="46">
        <v>0</v>
      </c>
      <c r="D462" s="46">
        <v>-99</v>
      </c>
      <c r="E462" s="46" t="s">
        <v>347</v>
      </c>
      <c r="F462" s="46" t="s">
        <v>526</v>
      </c>
      <c r="G462" s="153" t="s">
        <v>527</v>
      </c>
    </row>
    <row r="463" spans="1:7">
      <c r="A463" s="46" t="s">
        <v>298</v>
      </c>
      <c r="B463" s="46">
        <v>118</v>
      </c>
      <c r="C463" s="46">
        <v>0.21288290940337246</v>
      </c>
      <c r="D463" s="46">
        <v>-99</v>
      </c>
      <c r="E463" s="46" t="s">
        <v>347</v>
      </c>
      <c r="F463" s="46" t="s">
        <v>526</v>
      </c>
      <c r="G463" s="153" t="s">
        <v>527</v>
      </c>
    </row>
    <row r="464" spans="1:7">
      <c r="A464" s="46" t="s">
        <v>298</v>
      </c>
      <c r="B464" s="46">
        <v>203</v>
      </c>
      <c r="C464" s="46">
        <v>0</v>
      </c>
      <c r="D464" s="46">
        <v>-99</v>
      </c>
      <c r="E464" s="46" t="s">
        <v>347</v>
      </c>
      <c r="F464" s="46" t="s">
        <v>526</v>
      </c>
      <c r="G464" s="153" t="s">
        <v>527</v>
      </c>
    </row>
    <row r="465" spans="1:7">
      <c r="A465" s="46" t="s">
        <v>298</v>
      </c>
      <c r="B465" s="46">
        <v>128</v>
      </c>
      <c r="C465" s="46">
        <v>0</v>
      </c>
      <c r="D465" s="46">
        <v>-99</v>
      </c>
      <c r="E465" s="46" t="s">
        <v>347</v>
      </c>
      <c r="F465" s="46" t="s">
        <v>526</v>
      </c>
      <c r="G465" s="153" t="s">
        <v>527</v>
      </c>
    </row>
    <row r="466" spans="1:7">
      <c r="A466" s="46" t="s">
        <v>298</v>
      </c>
      <c r="B466" s="46">
        <v>208</v>
      </c>
      <c r="C466" s="46">
        <v>0</v>
      </c>
      <c r="D466" s="46">
        <v>-99</v>
      </c>
      <c r="E466" s="46" t="s">
        <v>347</v>
      </c>
      <c r="F466" s="46" t="s">
        <v>526</v>
      </c>
      <c r="G466" s="153" t="s">
        <v>527</v>
      </c>
    </row>
    <row r="467" spans="1:7">
      <c r="A467" s="46" t="s">
        <v>298</v>
      </c>
      <c r="B467" s="46">
        <v>206</v>
      </c>
      <c r="C467" s="46">
        <v>0</v>
      </c>
      <c r="D467" s="46">
        <v>-99</v>
      </c>
      <c r="E467" s="46" t="s">
        <v>347</v>
      </c>
      <c r="F467" s="46" t="s">
        <v>526</v>
      </c>
      <c r="G467" s="153" t="s">
        <v>527</v>
      </c>
    </row>
    <row r="468" spans="1:7">
      <c r="A468" s="46" t="s">
        <v>298</v>
      </c>
      <c r="B468" s="46">
        <v>230</v>
      </c>
      <c r="C468" s="46">
        <v>0</v>
      </c>
      <c r="D468" s="46">
        <v>-99</v>
      </c>
      <c r="E468" s="46" t="s">
        <v>347</v>
      </c>
      <c r="F468" s="46" t="s">
        <v>526</v>
      </c>
      <c r="G468" s="153" t="s">
        <v>527</v>
      </c>
    </row>
    <row r="469" spans="1:7">
      <c r="A469" s="46" t="s">
        <v>298</v>
      </c>
      <c r="B469" s="46">
        <v>181</v>
      </c>
      <c r="C469" s="46">
        <v>0</v>
      </c>
      <c r="D469" s="46">
        <v>-99</v>
      </c>
      <c r="E469" s="46" t="s">
        <v>347</v>
      </c>
      <c r="F469" s="46" t="s">
        <v>526</v>
      </c>
      <c r="G469" s="153" t="s">
        <v>527</v>
      </c>
    </row>
    <row r="470" spans="1:7">
      <c r="A470" s="46" t="s">
        <v>298</v>
      </c>
      <c r="B470" s="46">
        <v>133</v>
      </c>
      <c r="C470" s="46">
        <v>0</v>
      </c>
      <c r="D470" s="46">
        <v>-99</v>
      </c>
      <c r="E470" s="46" t="s">
        <v>347</v>
      </c>
      <c r="F470" s="46" t="s">
        <v>526</v>
      </c>
      <c r="G470" s="153" t="s">
        <v>527</v>
      </c>
    </row>
    <row r="471" spans="1:7">
      <c r="A471" s="46" t="s">
        <v>298</v>
      </c>
      <c r="B471" s="46">
        <v>140</v>
      </c>
      <c r="C471" s="46">
        <v>0</v>
      </c>
      <c r="D471" s="46">
        <v>-99</v>
      </c>
      <c r="E471" s="46" t="s">
        <v>347</v>
      </c>
      <c r="F471" s="46" t="s">
        <v>526</v>
      </c>
      <c r="G471" s="153" t="s">
        <v>527</v>
      </c>
    </row>
    <row r="472" spans="1:7">
      <c r="A472" s="46" t="s">
        <v>298</v>
      </c>
      <c r="B472" s="46">
        <v>130</v>
      </c>
      <c r="C472" s="46">
        <v>0.55335575104330925</v>
      </c>
      <c r="D472" s="46">
        <v>-99</v>
      </c>
      <c r="E472" s="46" t="s">
        <v>347</v>
      </c>
      <c r="F472" s="46" t="s">
        <v>526</v>
      </c>
      <c r="G472" s="153" t="s">
        <v>527</v>
      </c>
    </row>
    <row r="473" spans="1:7">
      <c r="A473" s="46" t="s">
        <v>298</v>
      </c>
      <c r="B473" s="46">
        <v>212</v>
      </c>
      <c r="C473" s="46">
        <v>0</v>
      </c>
      <c r="D473" s="46">
        <v>-99</v>
      </c>
      <c r="E473" s="46" t="s">
        <v>347</v>
      </c>
      <c r="F473" s="46" t="s">
        <v>526</v>
      </c>
      <c r="G473" s="153" t="s">
        <v>527</v>
      </c>
    </row>
    <row r="474" spans="1:7">
      <c r="A474" s="46" t="s">
        <v>298</v>
      </c>
      <c r="B474" s="46">
        <v>138</v>
      </c>
      <c r="C474" s="46">
        <v>0</v>
      </c>
      <c r="D474" s="46">
        <v>-99</v>
      </c>
      <c r="E474" s="46" t="s">
        <v>347</v>
      </c>
      <c r="F474" s="46" t="s">
        <v>526</v>
      </c>
      <c r="G474" s="153" t="s">
        <v>527</v>
      </c>
    </row>
    <row r="475" spans="1:7">
      <c r="A475" s="46" t="s">
        <v>298</v>
      </c>
      <c r="B475" s="46">
        <v>245</v>
      </c>
      <c r="C475" s="46">
        <v>0</v>
      </c>
      <c r="D475" s="46">
        <v>-99</v>
      </c>
      <c r="E475" s="46" t="s">
        <v>347</v>
      </c>
      <c r="F475" s="46" t="s">
        <v>526</v>
      </c>
      <c r="G475" s="153" t="s">
        <v>527</v>
      </c>
    </row>
    <row r="476" spans="1:7">
      <c r="A476" s="46" t="s">
        <v>298</v>
      </c>
      <c r="B476" s="46">
        <v>149</v>
      </c>
      <c r="C476" s="46">
        <v>0</v>
      </c>
      <c r="D476" s="46">
        <v>-99</v>
      </c>
      <c r="E476" s="46" t="s">
        <v>347</v>
      </c>
      <c r="F476" s="46" t="s">
        <v>526</v>
      </c>
      <c r="G476" s="153" t="s">
        <v>527</v>
      </c>
    </row>
    <row r="477" spans="1:7">
      <c r="A477" s="46" t="s">
        <v>298</v>
      </c>
      <c r="B477" s="46">
        <v>264</v>
      </c>
      <c r="C477" s="46">
        <v>0.29325215919378739</v>
      </c>
      <c r="D477" s="46">
        <v>-99</v>
      </c>
      <c r="E477" s="46" t="s">
        <v>347</v>
      </c>
      <c r="F477" s="46" t="s">
        <v>526</v>
      </c>
      <c r="G477" s="153" t="s">
        <v>527</v>
      </c>
    </row>
    <row r="478" spans="1:7">
      <c r="A478" s="46" t="s">
        <v>298</v>
      </c>
      <c r="B478" s="46">
        <v>244</v>
      </c>
      <c r="C478" s="46">
        <v>0.67990260484075571</v>
      </c>
      <c r="D478" s="46">
        <v>-99</v>
      </c>
      <c r="E478" s="46" t="s">
        <v>347</v>
      </c>
      <c r="F478" s="46" t="s">
        <v>526</v>
      </c>
      <c r="G478" s="153" t="s">
        <v>527</v>
      </c>
    </row>
    <row r="479" spans="1:7">
      <c r="A479" s="46" t="s">
        <v>298</v>
      </c>
      <c r="B479" s="46">
        <v>367</v>
      </c>
      <c r="C479" s="46">
        <v>0</v>
      </c>
      <c r="D479" s="46">
        <v>-99</v>
      </c>
      <c r="E479" s="46" t="s">
        <v>347</v>
      </c>
      <c r="F479" s="46" t="s">
        <v>526</v>
      </c>
      <c r="G479" s="153" t="s">
        <v>527</v>
      </c>
    </row>
    <row r="480" spans="1:7">
      <c r="A480" s="46" t="s">
        <v>298</v>
      </c>
      <c r="B480" s="46">
        <v>33</v>
      </c>
      <c r="C480" s="46">
        <v>0</v>
      </c>
      <c r="D480" s="46">
        <v>-99</v>
      </c>
      <c r="E480" s="46" t="s">
        <v>347</v>
      </c>
      <c r="F480" s="46" t="s">
        <v>526</v>
      </c>
      <c r="G480" s="153" t="s">
        <v>527</v>
      </c>
    </row>
    <row r="481" spans="1:7">
      <c r="A481" s="46" t="s">
        <v>298</v>
      </c>
      <c r="B481" s="46">
        <v>126</v>
      </c>
      <c r="C481" s="46">
        <v>9.4840857853875343E-3</v>
      </c>
      <c r="D481" s="46">
        <v>-99</v>
      </c>
      <c r="E481" s="46" t="s">
        <v>347</v>
      </c>
      <c r="F481" s="46" t="s">
        <v>526</v>
      </c>
      <c r="G481" s="153" t="s">
        <v>527</v>
      </c>
    </row>
    <row r="482" spans="1:7">
      <c r="A482" s="46" t="s">
        <v>298</v>
      </c>
      <c r="B482" s="46">
        <v>124</v>
      </c>
      <c r="C482" s="46">
        <v>0.36779119794462839</v>
      </c>
      <c r="D482" s="46">
        <v>-99</v>
      </c>
      <c r="E482" s="46" t="s">
        <v>347</v>
      </c>
      <c r="F482" s="46" t="s">
        <v>526</v>
      </c>
      <c r="G482" s="153" t="s">
        <v>527</v>
      </c>
    </row>
    <row r="483" spans="1:7">
      <c r="A483" s="46" t="s">
        <v>298</v>
      </c>
      <c r="B483" s="46">
        <v>194</v>
      </c>
      <c r="C483" s="46">
        <v>1.14083386990152E-2</v>
      </c>
      <c r="D483" s="46">
        <v>-99</v>
      </c>
      <c r="E483" s="46" t="s">
        <v>347</v>
      </c>
      <c r="F483" s="46" t="s">
        <v>526</v>
      </c>
      <c r="G483" s="153" t="s">
        <v>527</v>
      </c>
    </row>
    <row r="484" spans="1:7">
      <c r="A484" s="46" t="s">
        <v>298</v>
      </c>
      <c r="B484" s="46">
        <v>156</v>
      </c>
      <c r="C484" s="46">
        <v>0</v>
      </c>
      <c r="D484" s="46">
        <v>-99</v>
      </c>
      <c r="E484" s="46" t="s">
        <v>347</v>
      </c>
      <c r="F484" s="46" t="s">
        <v>526</v>
      </c>
      <c r="G484" s="153" t="s">
        <v>527</v>
      </c>
    </row>
    <row r="485" spans="1:7">
      <c r="A485" s="46" t="s">
        <v>298</v>
      </c>
      <c r="B485" s="46">
        <v>193</v>
      </c>
      <c r="C485" s="46">
        <v>0</v>
      </c>
      <c r="D485" s="46">
        <v>-99</v>
      </c>
      <c r="E485" s="46" t="s">
        <v>347</v>
      </c>
      <c r="F485" s="46" t="s">
        <v>526</v>
      </c>
      <c r="G485" s="153" t="s">
        <v>527</v>
      </c>
    </row>
    <row r="486" spans="1:7">
      <c r="A486" s="46" t="s">
        <v>298</v>
      </c>
      <c r="B486" s="46">
        <v>78</v>
      </c>
      <c r="C486" s="46">
        <v>0.73676269766033597</v>
      </c>
      <c r="D486" s="46">
        <v>-99</v>
      </c>
      <c r="E486" s="46" t="s">
        <v>347</v>
      </c>
      <c r="F486" s="46" t="s">
        <v>526</v>
      </c>
      <c r="G486" s="153" t="s">
        <v>527</v>
      </c>
    </row>
    <row r="487" spans="1:7">
      <c r="A487" s="46" t="s">
        <v>298</v>
      </c>
      <c r="B487" s="46">
        <v>76</v>
      </c>
      <c r="C487" s="46">
        <v>0</v>
      </c>
      <c r="D487" s="46">
        <v>-99</v>
      </c>
      <c r="E487" s="46" t="s">
        <v>347</v>
      </c>
      <c r="F487" s="46" t="s">
        <v>526</v>
      </c>
      <c r="G487" s="153" t="s">
        <v>527</v>
      </c>
    </row>
    <row r="488" spans="1:7">
      <c r="A488" s="46" t="s">
        <v>298</v>
      </c>
      <c r="B488" s="46">
        <v>80</v>
      </c>
      <c r="C488" s="46">
        <v>0</v>
      </c>
      <c r="D488" s="46">
        <v>-99</v>
      </c>
      <c r="E488" s="46" t="s">
        <v>347</v>
      </c>
      <c r="F488" s="46" t="s">
        <v>526</v>
      </c>
      <c r="G488" s="153" t="s">
        <v>527</v>
      </c>
    </row>
    <row r="489" spans="1:7">
      <c r="A489" s="46" t="s">
        <v>298</v>
      </c>
      <c r="B489" s="46">
        <v>239</v>
      </c>
      <c r="C489" s="46">
        <v>6.3889772491427771E-2</v>
      </c>
      <c r="D489" s="46">
        <v>-99</v>
      </c>
      <c r="E489" s="46" t="s">
        <v>347</v>
      </c>
      <c r="F489" s="46" t="s">
        <v>526</v>
      </c>
      <c r="G489" s="153" t="s">
        <v>527</v>
      </c>
    </row>
    <row r="490" spans="1:7">
      <c r="A490" s="46" t="s">
        <v>298</v>
      </c>
      <c r="B490" s="46">
        <v>229</v>
      </c>
      <c r="C490" s="46">
        <v>0</v>
      </c>
      <c r="D490" s="46">
        <v>-99</v>
      </c>
      <c r="E490" s="46" t="s">
        <v>347</v>
      </c>
      <c r="F490" s="46" t="s">
        <v>526</v>
      </c>
      <c r="G490" s="153" t="s">
        <v>527</v>
      </c>
    </row>
    <row r="491" spans="1:7">
      <c r="A491" s="46" t="s">
        <v>298</v>
      </c>
      <c r="B491" s="46">
        <v>89</v>
      </c>
      <c r="C491" s="46">
        <v>1.3800206114949337E-2</v>
      </c>
      <c r="D491" s="46">
        <v>-99</v>
      </c>
      <c r="E491" s="46" t="s">
        <v>347</v>
      </c>
      <c r="F491" s="46" t="s">
        <v>526</v>
      </c>
      <c r="G491" s="153" t="s">
        <v>527</v>
      </c>
    </row>
    <row r="492" spans="1:7">
      <c r="A492" s="46" t="s">
        <v>298</v>
      </c>
      <c r="B492" s="46">
        <v>94</v>
      </c>
      <c r="C492" s="46">
        <v>0</v>
      </c>
      <c r="D492" s="46">
        <v>-99</v>
      </c>
      <c r="E492" s="46" t="s">
        <v>347</v>
      </c>
      <c r="F492" s="46" t="s">
        <v>526</v>
      </c>
      <c r="G492" s="153" t="s">
        <v>527</v>
      </c>
    </row>
    <row r="493" spans="1:7">
      <c r="A493" s="46" t="s">
        <v>298</v>
      </c>
      <c r="B493" s="46">
        <v>95</v>
      </c>
      <c r="C493" s="46">
        <v>4.6506715421534471E-2</v>
      </c>
      <c r="D493" s="46">
        <v>-99</v>
      </c>
      <c r="E493" s="46" t="s">
        <v>347</v>
      </c>
      <c r="F493" s="46" t="s">
        <v>526</v>
      </c>
      <c r="G493" s="153" t="s">
        <v>527</v>
      </c>
    </row>
    <row r="494" spans="1:7">
      <c r="A494" s="46" t="s">
        <v>298</v>
      </c>
      <c r="B494" s="46">
        <v>737</v>
      </c>
      <c r="C494" s="46">
        <v>7.9330271691772588E-4</v>
      </c>
      <c r="D494" s="46">
        <v>-99</v>
      </c>
      <c r="E494" s="46" t="s">
        <v>347</v>
      </c>
      <c r="F494" s="46" t="s">
        <v>526</v>
      </c>
      <c r="G494" s="153" t="s">
        <v>527</v>
      </c>
    </row>
    <row r="495" spans="1:7">
      <c r="A495" s="46" t="s">
        <v>298</v>
      </c>
      <c r="B495" s="46">
        <v>187</v>
      </c>
      <c r="C495" s="46">
        <v>0</v>
      </c>
      <c r="D495" s="46">
        <v>-99</v>
      </c>
      <c r="E495" s="46" t="s">
        <v>347</v>
      </c>
      <c r="F495" s="46" t="s">
        <v>526</v>
      </c>
      <c r="G495" s="153" t="s">
        <v>527</v>
      </c>
    </row>
    <row r="496" spans="1:7">
      <c r="A496" s="46" t="s">
        <v>298</v>
      </c>
      <c r="B496" s="46">
        <v>147</v>
      </c>
      <c r="C496" s="46">
        <v>0</v>
      </c>
      <c r="D496" s="46">
        <v>-99</v>
      </c>
      <c r="E496" s="46" t="s">
        <v>347</v>
      </c>
      <c r="F496" s="46" t="s">
        <v>526</v>
      </c>
      <c r="G496" s="153" t="s">
        <v>527</v>
      </c>
    </row>
    <row r="497" spans="1:7">
      <c r="A497" s="46" t="s">
        <v>298</v>
      </c>
      <c r="B497" s="46">
        <v>371</v>
      </c>
      <c r="C497" s="46">
        <v>0</v>
      </c>
      <c r="D497" s="46">
        <v>-99</v>
      </c>
      <c r="E497" s="46" t="s">
        <v>347</v>
      </c>
      <c r="F497" s="46" t="s">
        <v>526</v>
      </c>
      <c r="G497" s="153" t="s">
        <v>527</v>
      </c>
    </row>
    <row r="498" spans="1:7">
      <c r="A498" s="46" t="s">
        <v>298</v>
      </c>
      <c r="B498" s="46">
        <v>75</v>
      </c>
      <c r="C498" s="46">
        <v>0</v>
      </c>
      <c r="D498" s="46">
        <v>-99</v>
      </c>
      <c r="E498" s="46" t="s">
        <v>347</v>
      </c>
      <c r="F498" s="46" t="s">
        <v>526</v>
      </c>
      <c r="G498" s="153" t="s">
        <v>527</v>
      </c>
    </row>
    <row r="499" spans="1:7">
      <c r="A499" s="46" t="s">
        <v>298</v>
      </c>
      <c r="B499" s="46">
        <v>352</v>
      </c>
      <c r="C499" s="46">
        <v>0</v>
      </c>
      <c r="D499" s="46">
        <v>-99</v>
      </c>
      <c r="E499" s="46" t="s">
        <v>347</v>
      </c>
      <c r="F499" s="46" t="s">
        <v>526</v>
      </c>
      <c r="G499" s="153" t="s">
        <v>527</v>
      </c>
    </row>
    <row r="500" spans="1:7">
      <c r="A500" s="46" t="s">
        <v>298</v>
      </c>
      <c r="B500" s="46">
        <v>368</v>
      </c>
      <c r="C500" s="46">
        <v>0</v>
      </c>
      <c r="D500" s="46">
        <v>-99</v>
      </c>
      <c r="E500" s="46" t="s">
        <v>347</v>
      </c>
      <c r="F500" s="46" t="s">
        <v>526</v>
      </c>
      <c r="G500" s="153" t="s">
        <v>527</v>
      </c>
    </row>
    <row r="501" spans="1:7">
      <c r="A501" s="46" t="s">
        <v>298</v>
      </c>
      <c r="B501" s="46">
        <v>742</v>
      </c>
      <c r="C501" s="46">
        <v>0</v>
      </c>
      <c r="D501" s="46">
        <v>-99</v>
      </c>
      <c r="E501" s="46" t="s">
        <v>347</v>
      </c>
      <c r="F501" s="46" t="s">
        <v>526</v>
      </c>
      <c r="G501" s="153" t="s">
        <v>527</v>
      </c>
    </row>
    <row r="502" spans="1:7">
      <c r="A502" s="46" t="s">
        <v>298</v>
      </c>
      <c r="B502" s="46">
        <v>262</v>
      </c>
      <c r="C502" s="46">
        <v>0</v>
      </c>
      <c r="D502" s="46">
        <v>-99</v>
      </c>
      <c r="E502" s="46" t="s">
        <v>347</v>
      </c>
      <c r="F502" s="46" t="s">
        <v>526</v>
      </c>
      <c r="G502" s="153" t="s">
        <v>527</v>
      </c>
    </row>
    <row r="503" spans="1:7">
      <c r="A503" s="46" t="s">
        <v>298</v>
      </c>
      <c r="B503" s="46">
        <v>770</v>
      </c>
      <c r="C503" s="46">
        <v>0</v>
      </c>
      <c r="D503" s="46">
        <v>-99</v>
      </c>
      <c r="E503" s="46" t="s">
        <v>347</v>
      </c>
      <c r="F503" s="46" t="s">
        <v>526</v>
      </c>
      <c r="G503" s="153" t="s">
        <v>527</v>
      </c>
    </row>
    <row r="504" spans="1:7">
      <c r="A504" s="46" t="s">
        <v>298</v>
      </c>
      <c r="B504" s="46">
        <v>258</v>
      </c>
      <c r="C504" s="46">
        <v>0</v>
      </c>
      <c r="D504" s="46">
        <v>-99</v>
      </c>
      <c r="E504" s="46" t="s">
        <v>347</v>
      </c>
      <c r="F504" s="46" t="s">
        <v>526</v>
      </c>
      <c r="G504" s="153" t="s">
        <v>527</v>
      </c>
    </row>
    <row r="505" spans="1:7">
      <c r="A505" s="46" t="s">
        <v>298</v>
      </c>
      <c r="B505" s="46">
        <v>260</v>
      </c>
      <c r="C505" s="46">
        <v>0</v>
      </c>
      <c r="D505" s="46">
        <v>-99</v>
      </c>
      <c r="E505" s="46" t="s">
        <v>347</v>
      </c>
      <c r="F505" s="46" t="s">
        <v>526</v>
      </c>
      <c r="G505" s="153" t="s">
        <v>527</v>
      </c>
    </row>
    <row r="506" spans="1:7">
      <c r="A506" s="46" t="s">
        <v>298</v>
      </c>
      <c r="B506" s="46">
        <v>190</v>
      </c>
      <c r="C506" s="46">
        <v>0</v>
      </c>
      <c r="D506" s="46">
        <v>-99</v>
      </c>
      <c r="E506" s="46" t="s">
        <v>347</v>
      </c>
      <c r="F506" s="46" t="s">
        <v>526</v>
      </c>
      <c r="G506" s="153" t="s">
        <v>527</v>
      </c>
    </row>
    <row r="507" spans="1:7">
      <c r="A507" s="46" t="s">
        <v>298</v>
      </c>
      <c r="B507" s="46">
        <v>103</v>
      </c>
      <c r="C507" s="46">
        <v>0</v>
      </c>
      <c r="D507" s="46">
        <v>-99</v>
      </c>
      <c r="E507" s="46" t="s">
        <v>347</v>
      </c>
      <c r="F507" s="46" t="s">
        <v>526</v>
      </c>
      <c r="G507" s="153" t="s">
        <v>527</v>
      </c>
    </row>
    <row r="508" spans="1:7">
      <c r="A508" s="46" t="s">
        <v>298</v>
      </c>
      <c r="B508" s="46">
        <v>302</v>
      </c>
      <c r="C508" s="46">
        <v>3.2522617097759192</v>
      </c>
      <c r="D508" s="46">
        <v>-99</v>
      </c>
      <c r="E508" s="46" t="s">
        <v>347</v>
      </c>
      <c r="F508" s="46" t="s">
        <v>526</v>
      </c>
      <c r="G508" s="153" t="s">
        <v>527</v>
      </c>
    </row>
    <row r="509" spans="1:7">
      <c r="A509" s="46" t="s">
        <v>298</v>
      </c>
      <c r="B509" s="46">
        <v>139</v>
      </c>
      <c r="C509" s="46">
        <v>0</v>
      </c>
      <c r="D509" s="46">
        <v>-99</v>
      </c>
      <c r="E509" s="46" t="s">
        <v>347</v>
      </c>
      <c r="F509" s="46" t="s">
        <v>526</v>
      </c>
      <c r="G509" s="153" t="s">
        <v>527</v>
      </c>
    </row>
    <row r="510" spans="1:7">
      <c r="A510" s="46" t="s">
        <v>298</v>
      </c>
      <c r="B510" s="46">
        <v>209</v>
      </c>
      <c r="C510" s="46">
        <v>0</v>
      </c>
      <c r="D510" s="46">
        <v>-99</v>
      </c>
      <c r="E510" s="46" t="s">
        <v>347</v>
      </c>
      <c r="F510" s="46" t="s">
        <v>526</v>
      </c>
      <c r="G510" s="153" t="s">
        <v>527</v>
      </c>
    </row>
    <row r="511" spans="1:7">
      <c r="A511" s="46" t="s">
        <v>298</v>
      </c>
      <c r="B511" s="46">
        <v>438</v>
      </c>
      <c r="C511" s="46">
        <v>1.4437932015801884</v>
      </c>
      <c r="D511" s="46">
        <v>-99</v>
      </c>
      <c r="E511" s="46" t="s">
        <v>347</v>
      </c>
      <c r="F511" s="46" t="s">
        <v>526</v>
      </c>
      <c r="G511" s="153" t="s">
        <v>527</v>
      </c>
    </row>
    <row r="512" spans="1:7">
      <c r="A512" s="46" t="s">
        <v>298</v>
      </c>
      <c r="B512" s="46">
        <v>452</v>
      </c>
      <c r="C512" s="46">
        <v>2.012284547929851</v>
      </c>
      <c r="D512" s="46">
        <v>-99</v>
      </c>
      <c r="E512" s="46" t="s">
        <v>347</v>
      </c>
      <c r="F512" s="46" t="s">
        <v>526</v>
      </c>
      <c r="G512" s="153" t="s">
        <v>527</v>
      </c>
    </row>
    <row r="513" spans="1:7">
      <c r="A513" s="46" t="s">
        <v>298</v>
      </c>
      <c r="B513" s="46">
        <v>282</v>
      </c>
      <c r="C513" s="46">
        <v>0.25715664750525735</v>
      </c>
      <c r="D513" s="46">
        <v>-99</v>
      </c>
      <c r="E513" s="46" t="s">
        <v>347</v>
      </c>
      <c r="F513" s="46" t="s">
        <v>526</v>
      </c>
      <c r="G513" s="153" t="s">
        <v>527</v>
      </c>
    </row>
    <row r="514" spans="1:7">
      <c r="A514" s="46" t="s">
        <v>298</v>
      </c>
      <c r="B514" s="46">
        <v>671</v>
      </c>
      <c r="C514" s="46">
        <v>0</v>
      </c>
      <c r="D514" s="46">
        <v>-99</v>
      </c>
      <c r="E514" s="46" t="s">
        <v>347</v>
      </c>
      <c r="F514" s="46" t="s">
        <v>526</v>
      </c>
      <c r="G514" s="153" t="s">
        <v>527</v>
      </c>
    </row>
    <row r="515" spans="1:7">
      <c r="A515" s="46" t="s">
        <v>298</v>
      </c>
      <c r="B515" s="46">
        <v>109</v>
      </c>
      <c r="C515" s="46">
        <v>0</v>
      </c>
      <c r="D515" s="46">
        <v>-99</v>
      </c>
      <c r="E515" s="46" t="s">
        <v>347</v>
      </c>
      <c r="F515" s="46" t="s">
        <v>526</v>
      </c>
      <c r="G515" s="153" t="s">
        <v>527</v>
      </c>
    </row>
    <row r="516" spans="1:7">
      <c r="A516" s="46" t="s">
        <v>298</v>
      </c>
      <c r="B516" s="46">
        <v>491</v>
      </c>
      <c r="C516" s="46">
        <v>1.8823337744126336</v>
      </c>
      <c r="D516" s="46">
        <v>-99</v>
      </c>
      <c r="E516" s="46" t="s">
        <v>347</v>
      </c>
      <c r="F516" s="46" t="s">
        <v>526</v>
      </c>
      <c r="G516" s="153" t="s">
        <v>527</v>
      </c>
    </row>
    <row r="517" spans="1:7">
      <c r="A517" s="46" t="s">
        <v>298</v>
      </c>
      <c r="B517" s="46">
        <v>122</v>
      </c>
      <c r="C517" s="46">
        <v>0</v>
      </c>
      <c r="D517" s="46">
        <v>-99</v>
      </c>
      <c r="E517" s="46" t="s">
        <v>347</v>
      </c>
      <c r="F517" s="46" t="s">
        <v>526</v>
      </c>
      <c r="G517" s="153" t="s">
        <v>527</v>
      </c>
    </row>
    <row r="518" spans="1:7">
      <c r="A518" s="46" t="s">
        <v>298</v>
      </c>
      <c r="B518" s="46">
        <v>232</v>
      </c>
      <c r="C518" s="46">
        <v>0</v>
      </c>
      <c r="D518" s="46">
        <v>-99</v>
      </c>
      <c r="E518" s="46" t="s">
        <v>347</v>
      </c>
      <c r="F518" s="46" t="s">
        <v>526</v>
      </c>
      <c r="G518" s="153" t="s">
        <v>527</v>
      </c>
    </row>
    <row r="519" spans="1:7">
      <c r="A519" s="46" t="s">
        <v>298</v>
      </c>
      <c r="B519" s="46">
        <v>184</v>
      </c>
      <c r="C519" s="46">
        <v>0</v>
      </c>
      <c r="D519" s="46">
        <v>-99</v>
      </c>
      <c r="E519" s="46" t="s">
        <v>347</v>
      </c>
      <c r="F519" s="46" t="s">
        <v>526</v>
      </c>
      <c r="G519" s="153" t="s">
        <v>527</v>
      </c>
    </row>
    <row r="520" spans="1:7">
      <c r="A520" s="46" t="s">
        <v>298</v>
      </c>
      <c r="B520" s="46">
        <v>370</v>
      </c>
      <c r="C520" s="46">
        <v>0.39064959314263914</v>
      </c>
      <c r="D520" s="46">
        <v>-99</v>
      </c>
      <c r="E520" s="46" t="s">
        <v>347</v>
      </c>
      <c r="F520" s="46" t="s">
        <v>526</v>
      </c>
      <c r="G520" s="153" t="s">
        <v>527</v>
      </c>
    </row>
    <row r="521" spans="1:7">
      <c r="A521" s="46" t="s">
        <v>298</v>
      </c>
      <c r="B521" s="46">
        <v>372</v>
      </c>
      <c r="C521" s="46">
        <v>0</v>
      </c>
      <c r="D521" s="46">
        <v>-99</v>
      </c>
      <c r="E521" s="46" t="s">
        <v>347</v>
      </c>
      <c r="F521" s="46" t="s">
        <v>526</v>
      </c>
      <c r="G521" s="153" t="s">
        <v>527</v>
      </c>
    </row>
    <row r="522" spans="1:7">
      <c r="A522" s="46" t="s">
        <v>298</v>
      </c>
      <c r="B522" s="46">
        <v>369</v>
      </c>
      <c r="C522" s="46">
        <v>0</v>
      </c>
      <c r="D522" s="46">
        <v>-99</v>
      </c>
      <c r="E522" s="46" t="s">
        <v>347</v>
      </c>
      <c r="F522" s="46" t="s">
        <v>526</v>
      </c>
      <c r="G522" s="153" t="s">
        <v>527</v>
      </c>
    </row>
    <row r="523" spans="1:7">
      <c r="A523" s="46" t="s">
        <v>298</v>
      </c>
      <c r="B523" s="46">
        <v>508</v>
      </c>
      <c r="C523" s="46">
        <v>0</v>
      </c>
      <c r="D523" s="46">
        <v>-99</v>
      </c>
      <c r="E523" s="46" t="s">
        <v>347</v>
      </c>
      <c r="F523" s="46" t="s">
        <v>526</v>
      </c>
      <c r="G523" s="153" t="s">
        <v>527</v>
      </c>
    </row>
    <row r="524" spans="1:7">
      <c r="A524" s="46" t="s">
        <v>298</v>
      </c>
      <c r="B524" s="46">
        <v>511</v>
      </c>
      <c r="C524" s="46">
        <v>0</v>
      </c>
      <c r="D524" s="46">
        <v>-99</v>
      </c>
      <c r="E524" s="46" t="s">
        <v>347</v>
      </c>
      <c r="F524" s="46" t="s">
        <v>526</v>
      </c>
      <c r="G524" s="153" t="s">
        <v>527</v>
      </c>
    </row>
    <row r="525" spans="1:7">
      <c r="A525" s="46" t="s">
        <v>298</v>
      </c>
      <c r="B525" s="46">
        <v>136</v>
      </c>
      <c r="C525" s="46">
        <v>0</v>
      </c>
      <c r="D525" s="46">
        <v>-99</v>
      </c>
      <c r="E525" s="46" t="s">
        <v>347</v>
      </c>
      <c r="F525" s="46" t="s">
        <v>526</v>
      </c>
      <c r="G525" s="153" t="s">
        <v>527</v>
      </c>
    </row>
    <row r="526" spans="1:7">
      <c r="A526" s="46" t="s">
        <v>298</v>
      </c>
      <c r="B526" s="46">
        <v>221</v>
      </c>
      <c r="C526" s="46">
        <v>0</v>
      </c>
      <c r="D526" s="46">
        <v>-99</v>
      </c>
      <c r="E526" s="46" t="s">
        <v>347</v>
      </c>
      <c r="F526" s="46" t="s">
        <v>526</v>
      </c>
      <c r="G526" s="153" t="s">
        <v>527</v>
      </c>
    </row>
    <row r="527" spans="1:7">
      <c r="A527" s="46" t="s">
        <v>298</v>
      </c>
      <c r="B527" s="46">
        <v>725</v>
      </c>
      <c r="C527" s="46">
        <v>0</v>
      </c>
      <c r="D527" s="46">
        <v>-99</v>
      </c>
      <c r="E527" s="46" t="s">
        <v>347</v>
      </c>
      <c r="F527" s="46" t="s">
        <v>526</v>
      </c>
      <c r="G527" s="153" t="s">
        <v>527</v>
      </c>
    </row>
    <row r="528" spans="1:7">
      <c r="A528" s="46" t="s">
        <v>298</v>
      </c>
      <c r="B528" s="46">
        <v>195</v>
      </c>
      <c r="C528" s="46">
        <v>0.6686532469302483</v>
      </c>
      <c r="D528" s="46">
        <v>-99</v>
      </c>
      <c r="E528" s="46" t="s">
        <v>347</v>
      </c>
      <c r="F528" s="46" t="s">
        <v>526</v>
      </c>
      <c r="G528" s="153" t="s">
        <v>527</v>
      </c>
    </row>
    <row r="529" spans="1:7">
      <c r="A529" s="46" t="s">
        <v>298</v>
      </c>
      <c r="B529" s="46">
        <v>197</v>
      </c>
      <c r="C529" s="46">
        <v>0</v>
      </c>
      <c r="D529" s="46">
        <v>-99</v>
      </c>
      <c r="E529" s="46" t="s">
        <v>347</v>
      </c>
      <c r="F529" s="46" t="s">
        <v>526</v>
      </c>
      <c r="G529" s="153" t="s">
        <v>527</v>
      </c>
    </row>
    <row r="530" spans="1:7">
      <c r="A530" s="46" t="s">
        <v>298</v>
      </c>
      <c r="B530" s="46">
        <v>53</v>
      </c>
      <c r="C530" s="46">
        <v>0</v>
      </c>
      <c r="D530" s="46">
        <v>-99</v>
      </c>
      <c r="E530" s="46" t="s">
        <v>347</v>
      </c>
      <c r="F530" s="46" t="s">
        <v>526</v>
      </c>
      <c r="G530" s="153" t="s">
        <v>527</v>
      </c>
    </row>
    <row r="531" spans="1:7">
      <c r="A531" s="46" t="s">
        <v>298</v>
      </c>
      <c r="B531" s="46">
        <v>236</v>
      </c>
      <c r="C531" s="46">
        <v>0</v>
      </c>
      <c r="D531" s="46">
        <v>-99</v>
      </c>
      <c r="E531" s="46" t="s">
        <v>347</v>
      </c>
      <c r="F531" s="46" t="s">
        <v>526</v>
      </c>
      <c r="G531" s="153" t="s">
        <v>527</v>
      </c>
    </row>
    <row r="532" spans="1:7">
      <c r="A532" s="46" t="s">
        <v>298</v>
      </c>
      <c r="B532" s="46">
        <v>215</v>
      </c>
      <c r="C532" s="46">
        <v>0.21812902813967719</v>
      </c>
      <c r="D532" s="46">
        <v>-99</v>
      </c>
      <c r="E532" s="46" t="s">
        <v>347</v>
      </c>
      <c r="F532" s="46" t="s">
        <v>526</v>
      </c>
      <c r="G532" s="153" t="s">
        <v>527</v>
      </c>
    </row>
    <row r="533" spans="1:7">
      <c r="A533" s="46" t="s">
        <v>298</v>
      </c>
      <c r="B533" s="46">
        <v>37</v>
      </c>
      <c r="C533" s="46">
        <v>2.4412921210906914E-2</v>
      </c>
      <c r="D533" s="46">
        <v>-99</v>
      </c>
      <c r="E533" s="46" t="s">
        <v>347</v>
      </c>
      <c r="F533" s="46" t="s">
        <v>526</v>
      </c>
      <c r="G533" s="153" t="s">
        <v>527</v>
      </c>
    </row>
    <row r="534" spans="1:7">
      <c r="A534" s="46" t="s">
        <v>298</v>
      </c>
      <c r="B534" s="46">
        <v>55</v>
      </c>
      <c r="C534" s="46">
        <v>0</v>
      </c>
      <c r="D534" s="46">
        <v>-99</v>
      </c>
      <c r="E534" s="46" t="s">
        <v>347</v>
      </c>
      <c r="F534" s="46" t="s">
        <v>526</v>
      </c>
      <c r="G534" s="153" t="s">
        <v>527</v>
      </c>
    </row>
    <row r="535" spans="1:7">
      <c r="A535" s="46" t="s">
        <v>298</v>
      </c>
      <c r="B535" s="46">
        <v>39</v>
      </c>
      <c r="C535" s="46">
        <v>0</v>
      </c>
      <c r="D535" s="46">
        <v>-99</v>
      </c>
      <c r="E535" s="46" t="s">
        <v>347</v>
      </c>
      <c r="F535" s="46" t="s">
        <v>526</v>
      </c>
      <c r="G535" s="153" t="s">
        <v>527</v>
      </c>
    </row>
    <row r="536" spans="1:7">
      <c r="A536" s="46" t="s">
        <v>298</v>
      </c>
      <c r="B536" s="46">
        <v>620</v>
      </c>
      <c r="C536" s="46">
        <v>0.97421415489044194</v>
      </c>
      <c r="D536" s="46">
        <v>-99</v>
      </c>
      <c r="E536" s="46" t="s">
        <v>347</v>
      </c>
      <c r="F536" s="46" t="s">
        <v>526</v>
      </c>
      <c r="G536" s="153" t="s">
        <v>527</v>
      </c>
    </row>
    <row r="537" spans="1:7">
      <c r="A537" s="46" t="s">
        <v>298</v>
      </c>
      <c r="B537" s="46">
        <v>30</v>
      </c>
      <c r="C537" s="46">
        <v>1.1091507608099123</v>
      </c>
      <c r="D537" s="46">
        <v>-99</v>
      </c>
      <c r="E537" s="46" t="s">
        <v>347</v>
      </c>
      <c r="F537" s="46" t="s">
        <v>526</v>
      </c>
      <c r="G537" s="153" t="s">
        <v>527</v>
      </c>
    </row>
    <row r="538" spans="1:7">
      <c r="A538" s="46" t="s">
        <v>298</v>
      </c>
      <c r="B538" s="46">
        <v>28</v>
      </c>
      <c r="C538" s="46">
        <v>0</v>
      </c>
      <c r="D538" s="46">
        <v>-99</v>
      </c>
      <c r="E538" s="46" t="s">
        <v>347</v>
      </c>
      <c r="F538" s="46" t="s">
        <v>526</v>
      </c>
      <c r="G538" s="153" t="s">
        <v>527</v>
      </c>
    </row>
    <row r="539" spans="1:7">
      <c r="A539" s="46" t="s">
        <v>298</v>
      </c>
      <c r="B539" s="46">
        <v>248</v>
      </c>
      <c r="C539" s="46">
        <v>1.2023310805118537</v>
      </c>
      <c r="D539" s="46">
        <v>-99</v>
      </c>
      <c r="E539" s="46" t="s">
        <v>347</v>
      </c>
      <c r="F539" s="46" t="s">
        <v>526</v>
      </c>
      <c r="G539" s="153" t="s">
        <v>527</v>
      </c>
    </row>
    <row r="540" spans="1:7">
      <c r="A540" s="46" t="s">
        <v>298</v>
      </c>
      <c r="B540" s="46">
        <v>551</v>
      </c>
      <c r="C540" s="46">
        <v>0.2883920445025524</v>
      </c>
      <c r="D540" s="46">
        <v>-99</v>
      </c>
      <c r="E540" s="46" t="s">
        <v>347</v>
      </c>
      <c r="F540" s="46" t="s">
        <v>526</v>
      </c>
      <c r="G540" s="153" t="s">
        <v>527</v>
      </c>
    </row>
    <row r="541" spans="1:7">
      <c r="A541" s="46" t="s">
        <v>298</v>
      </c>
      <c r="B541" s="46">
        <v>514</v>
      </c>
      <c r="C541" s="46">
        <v>5.174795360885524E-3</v>
      </c>
      <c r="D541" s="46">
        <v>-99</v>
      </c>
      <c r="E541" s="46" t="s">
        <v>347</v>
      </c>
      <c r="F541" s="46" t="s">
        <v>526</v>
      </c>
      <c r="G541" s="153" t="s">
        <v>527</v>
      </c>
    </row>
    <row r="542" spans="1:7">
      <c r="A542" s="46" t="s">
        <v>298</v>
      </c>
      <c r="B542" s="46">
        <v>97</v>
      </c>
      <c r="C542" s="46">
        <v>0.2277375751346678</v>
      </c>
      <c r="D542" s="46">
        <v>-99</v>
      </c>
      <c r="E542" s="46" t="s">
        <v>347</v>
      </c>
      <c r="F542" s="46" t="s">
        <v>526</v>
      </c>
      <c r="G542" s="153" t="s">
        <v>527</v>
      </c>
    </row>
    <row r="543" spans="1:7">
      <c r="A543" s="46" t="s">
        <v>18</v>
      </c>
      <c r="B543" s="46">
        <v>3238</v>
      </c>
      <c r="C543" s="46">
        <v>0.89661054141937946</v>
      </c>
      <c r="D543" s="46">
        <v>-99</v>
      </c>
      <c r="E543" s="46" t="s">
        <v>347</v>
      </c>
      <c r="F543" s="46" t="s">
        <v>528</v>
      </c>
      <c r="G543" s="153" t="s">
        <v>527</v>
      </c>
    </row>
    <row r="544" spans="1:7">
      <c r="A544" s="46" t="s">
        <v>18</v>
      </c>
      <c r="B544" s="46">
        <v>3237</v>
      </c>
      <c r="C544" s="46">
        <v>2.0399107932888207</v>
      </c>
      <c r="D544" s="46">
        <v>-99</v>
      </c>
      <c r="E544" s="46" t="s">
        <v>347</v>
      </c>
      <c r="F544" s="46" t="s">
        <v>528</v>
      </c>
      <c r="G544" s="153" t="s">
        <v>527</v>
      </c>
    </row>
    <row r="545" spans="1:7">
      <c r="A545" s="46" t="s">
        <v>18</v>
      </c>
      <c r="B545" s="46">
        <v>3236</v>
      </c>
      <c r="C545" s="46">
        <v>4.8257119937832202</v>
      </c>
      <c r="D545" s="46">
        <v>-99</v>
      </c>
      <c r="E545" s="46" t="s">
        <v>347</v>
      </c>
      <c r="F545" s="46" t="s">
        <v>528</v>
      </c>
      <c r="G545" s="153" t="s">
        <v>527</v>
      </c>
    </row>
    <row r="546" spans="1:7">
      <c r="A546" s="46" t="s">
        <v>18</v>
      </c>
      <c r="B546" s="46">
        <v>3235</v>
      </c>
      <c r="C546" s="46">
        <v>20.691350669218217</v>
      </c>
      <c r="D546" s="46">
        <v>-99</v>
      </c>
      <c r="E546" s="46" t="s">
        <v>347</v>
      </c>
      <c r="F546" s="46" t="s">
        <v>528</v>
      </c>
      <c r="G546" s="153" t="s">
        <v>527</v>
      </c>
    </row>
    <row r="547" spans="1:7">
      <c r="A547" s="46" t="s">
        <v>18</v>
      </c>
      <c r="B547" s="46">
        <v>3244</v>
      </c>
      <c r="C547" s="46">
        <v>0</v>
      </c>
      <c r="D547" s="46">
        <v>-99</v>
      </c>
      <c r="E547" s="46" t="s">
        <v>347</v>
      </c>
      <c r="F547" s="46" t="s">
        <v>528</v>
      </c>
      <c r="G547" s="153" t="s">
        <v>527</v>
      </c>
    </row>
    <row r="548" spans="1:7">
      <c r="A548" s="46" t="s">
        <v>18</v>
      </c>
      <c r="B548" s="46">
        <v>3243</v>
      </c>
      <c r="C548" s="46">
        <v>0</v>
      </c>
      <c r="D548" s="46">
        <v>-99</v>
      </c>
      <c r="E548" s="46" t="s">
        <v>347</v>
      </c>
      <c r="F548" s="46" t="s">
        <v>528</v>
      </c>
      <c r="G548" s="153" t="s">
        <v>527</v>
      </c>
    </row>
    <row r="549" spans="1:7">
      <c r="A549" s="46" t="s">
        <v>18</v>
      </c>
      <c r="B549" s="46">
        <v>449</v>
      </c>
      <c r="C549" s="46">
        <v>3.2974682519729064E-2</v>
      </c>
      <c r="D549" s="46">
        <v>-99</v>
      </c>
      <c r="E549" s="46" t="s">
        <v>347</v>
      </c>
      <c r="F549" s="46" t="s">
        <v>528</v>
      </c>
      <c r="G549" s="153" t="s">
        <v>527</v>
      </c>
    </row>
    <row r="550" spans="1:7">
      <c r="A550" s="46" t="s">
        <v>18</v>
      </c>
      <c r="B550" s="46">
        <v>698</v>
      </c>
      <c r="C550" s="46">
        <v>6.9331383759430334E-2</v>
      </c>
      <c r="D550" s="46">
        <v>-99</v>
      </c>
      <c r="E550" s="46" t="s">
        <v>347</v>
      </c>
      <c r="F550" s="46" t="s">
        <v>528</v>
      </c>
      <c r="G550" s="153" t="s">
        <v>527</v>
      </c>
    </row>
    <row r="551" spans="1:7">
      <c r="A551" s="46" t="s">
        <v>18</v>
      </c>
      <c r="B551" s="46">
        <v>608</v>
      </c>
      <c r="C551" s="46">
        <v>0.14035377687884679</v>
      </c>
      <c r="D551" s="46">
        <v>-99</v>
      </c>
      <c r="E551" s="46" t="s">
        <v>347</v>
      </c>
      <c r="F551" s="46" t="s">
        <v>528</v>
      </c>
      <c r="G551" s="153" t="s">
        <v>527</v>
      </c>
    </row>
    <row r="552" spans="1:7">
      <c r="A552" s="46" t="s">
        <v>18</v>
      </c>
      <c r="B552" s="46">
        <v>596</v>
      </c>
      <c r="C552" s="46">
        <v>7.1867897799409511E-2</v>
      </c>
      <c r="D552" s="46">
        <v>-99</v>
      </c>
      <c r="E552" s="46" t="s">
        <v>347</v>
      </c>
      <c r="F552" s="46" t="s">
        <v>528</v>
      </c>
      <c r="G552" s="153" t="s">
        <v>527</v>
      </c>
    </row>
    <row r="553" spans="1:7">
      <c r="A553" s="46" t="s">
        <v>18</v>
      </c>
      <c r="B553" s="46">
        <v>59</v>
      </c>
      <c r="C553" s="46">
        <v>0.39485068555675568</v>
      </c>
      <c r="D553" s="46">
        <v>-99</v>
      </c>
      <c r="E553" s="46" t="s">
        <v>347</v>
      </c>
      <c r="F553" s="46" t="s">
        <v>528</v>
      </c>
      <c r="G553" s="153" t="s">
        <v>527</v>
      </c>
    </row>
    <row r="554" spans="1:7">
      <c r="A554" s="46" t="s">
        <v>18</v>
      </c>
      <c r="B554" s="46">
        <v>135</v>
      </c>
      <c r="C554" s="46">
        <v>6.3412850999478965E-2</v>
      </c>
      <c r="D554" s="46">
        <v>-99</v>
      </c>
      <c r="E554" s="46" t="s">
        <v>347</v>
      </c>
      <c r="F554" s="46" t="s">
        <v>528</v>
      </c>
      <c r="G554" s="153" t="s">
        <v>527</v>
      </c>
    </row>
    <row r="555" spans="1:7">
      <c r="A555" s="46" t="s">
        <v>18</v>
      </c>
      <c r="B555" s="46">
        <v>648</v>
      </c>
      <c r="C555" s="46">
        <v>4.0584224639666537E-2</v>
      </c>
      <c r="D555" s="46">
        <v>-99</v>
      </c>
      <c r="E555" s="46" t="s">
        <v>347</v>
      </c>
      <c r="F555" s="46" t="s">
        <v>528</v>
      </c>
      <c r="G555" s="153" t="s">
        <v>527</v>
      </c>
    </row>
    <row r="556" spans="1:7">
      <c r="A556" s="46" t="s">
        <v>18</v>
      </c>
      <c r="B556" s="46">
        <v>592</v>
      </c>
      <c r="C556" s="46">
        <v>0.20968516063827711</v>
      </c>
      <c r="D556" s="46">
        <v>-99</v>
      </c>
      <c r="E556" s="46" t="s">
        <v>347</v>
      </c>
      <c r="F556" s="46" t="s">
        <v>528</v>
      </c>
      <c r="G556" s="153" t="s">
        <v>527</v>
      </c>
    </row>
    <row r="557" spans="1:7">
      <c r="A557" s="46" t="s">
        <v>18</v>
      </c>
      <c r="B557" s="46">
        <v>64</v>
      </c>
      <c r="C557" s="46">
        <v>1.645352107266481</v>
      </c>
      <c r="D557" s="46">
        <v>-99</v>
      </c>
      <c r="E557" s="46" t="s">
        <v>347</v>
      </c>
      <c r="F557" s="46" t="s">
        <v>528</v>
      </c>
      <c r="G557" s="153" t="s">
        <v>527</v>
      </c>
    </row>
    <row r="558" spans="1:7">
      <c r="A558" s="46" t="s">
        <v>18</v>
      </c>
      <c r="B558" s="46">
        <v>46</v>
      </c>
      <c r="C558" s="46">
        <v>1.9471972780240008</v>
      </c>
      <c r="D558" s="46">
        <v>-99</v>
      </c>
      <c r="E558" s="46" t="s">
        <v>347</v>
      </c>
      <c r="F558" s="46" t="s">
        <v>528</v>
      </c>
      <c r="G558" s="153" t="s">
        <v>527</v>
      </c>
    </row>
    <row r="559" spans="1:7">
      <c r="A559" s="46" t="s">
        <v>18</v>
      </c>
      <c r="B559" s="46">
        <v>199</v>
      </c>
      <c r="C559" s="46">
        <v>0.42444334935651251</v>
      </c>
      <c r="D559" s="46">
        <v>-99</v>
      </c>
      <c r="E559" s="46" t="s">
        <v>347</v>
      </c>
      <c r="F559" s="46" t="s">
        <v>528</v>
      </c>
      <c r="G559" s="153" t="s">
        <v>527</v>
      </c>
    </row>
    <row r="560" spans="1:7">
      <c r="A560" s="46" t="s">
        <v>18</v>
      </c>
      <c r="B560" s="46">
        <v>524</v>
      </c>
      <c r="C560" s="46">
        <v>0.22321323551816596</v>
      </c>
      <c r="D560" s="46">
        <v>-99</v>
      </c>
      <c r="E560" s="46" t="s">
        <v>347</v>
      </c>
      <c r="F560" s="46" t="s">
        <v>528</v>
      </c>
      <c r="G560" s="153" t="s">
        <v>527</v>
      </c>
    </row>
    <row r="561" spans="1:7">
      <c r="A561" s="46" t="s">
        <v>18</v>
      </c>
      <c r="B561" s="46">
        <v>44</v>
      </c>
      <c r="C561" s="46">
        <v>0.12175267391899962</v>
      </c>
      <c r="D561" s="46">
        <v>-99</v>
      </c>
      <c r="E561" s="46" t="s">
        <v>347</v>
      </c>
      <c r="F561" s="46" t="s">
        <v>528</v>
      </c>
      <c r="G561" s="153" t="s">
        <v>527</v>
      </c>
    </row>
    <row r="562" spans="1:7">
      <c r="A562" s="46" t="s">
        <v>18</v>
      </c>
      <c r="B562" s="46">
        <v>550</v>
      </c>
      <c r="C562" s="46">
        <v>0.12175267391899962</v>
      </c>
      <c r="D562" s="46">
        <v>-99</v>
      </c>
      <c r="E562" s="46" t="s">
        <v>347</v>
      </c>
      <c r="F562" s="46" t="s">
        <v>528</v>
      </c>
      <c r="G562" s="153" t="s">
        <v>527</v>
      </c>
    </row>
    <row r="563" spans="1:7">
      <c r="A563" s="46" t="s">
        <v>18</v>
      </c>
      <c r="B563" s="46">
        <v>717</v>
      </c>
      <c r="C563" s="46">
        <v>0.71614246395411574</v>
      </c>
      <c r="D563" s="46">
        <v>-99</v>
      </c>
      <c r="E563" s="46" t="s">
        <v>347</v>
      </c>
      <c r="F563" s="46" t="s">
        <v>528</v>
      </c>
      <c r="G563" s="153" t="s">
        <v>527</v>
      </c>
    </row>
    <row r="564" spans="1:7">
      <c r="A564" s="46" t="s">
        <v>18</v>
      </c>
      <c r="B564" s="46">
        <v>605</v>
      </c>
      <c r="C564" s="46">
        <v>0.10146056159916635</v>
      </c>
      <c r="D564" s="46">
        <v>-99</v>
      </c>
      <c r="E564" s="46" t="s">
        <v>347</v>
      </c>
      <c r="F564" s="46" t="s">
        <v>528</v>
      </c>
      <c r="G564" s="153" t="s">
        <v>527</v>
      </c>
    </row>
    <row r="565" spans="1:7">
      <c r="A565" s="46" t="s">
        <v>18</v>
      </c>
      <c r="B565" s="46">
        <v>108</v>
      </c>
      <c r="C565" s="46">
        <v>0.77110026815366417</v>
      </c>
      <c r="D565" s="46">
        <v>-99</v>
      </c>
      <c r="E565" s="46" t="s">
        <v>347</v>
      </c>
      <c r="F565" s="46" t="s">
        <v>528</v>
      </c>
      <c r="G565" s="153" t="s">
        <v>527</v>
      </c>
    </row>
    <row r="566" spans="1:7">
      <c r="A566" s="46" t="s">
        <v>18</v>
      </c>
      <c r="B566" s="46">
        <v>601</v>
      </c>
      <c r="C566" s="46">
        <v>0.13020772071893016</v>
      </c>
      <c r="D566" s="46">
        <v>-99</v>
      </c>
      <c r="E566" s="46" t="s">
        <v>347</v>
      </c>
      <c r="F566" s="46" t="s">
        <v>528</v>
      </c>
      <c r="G566" s="153" t="s">
        <v>527</v>
      </c>
    </row>
    <row r="567" spans="1:7">
      <c r="A567" s="46" t="s">
        <v>18</v>
      </c>
      <c r="B567" s="46">
        <v>385</v>
      </c>
      <c r="C567" s="46">
        <v>0.43881692891639434</v>
      </c>
      <c r="D567" s="46">
        <v>-99</v>
      </c>
      <c r="E567" s="46" t="s">
        <v>347</v>
      </c>
      <c r="F567" s="46" t="s">
        <v>528</v>
      </c>
      <c r="G567" s="153" t="s">
        <v>527</v>
      </c>
    </row>
    <row r="568" spans="1:7">
      <c r="A568" s="46" t="s">
        <v>18</v>
      </c>
      <c r="B568" s="46">
        <v>388</v>
      </c>
      <c r="C568" s="46">
        <v>0.12259817859899265</v>
      </c>
      <c r="D568" s="46">
        <v>-99</v>
      </c>
      <c r="E568" s="46" t="s">
        <v>347</v>
      </c>
      <c r="F568" s="46" t="s">
        <v>528</v>
      </c>
      <c r="G568" s="153" t="s">
        <v>527</v>
      </c>
    </row>
    <row r="569" spans="1:7">
      <c r="A569" s="46" t="s">
        <v>18</v>
      </c>
      <c r="B569" s="46">
        <v>604</v>
      </c>
      <c r="C569" s="46">
        <v>6.3412850999478965E-2</v>
      </c>
      <c r="D569" s="46">
        <v>-99</v>
      </c>
      <c r="E569" s="46" t="s">
        <v>347</v>
      </c>
      <c r="F569" s="46" t="s">
        <v>528</v>
      </c>
      <c r="G569" s="153" t="s">
        <v>527</v>
      </c>
    </row>
    <row r="570" spans="1:7">
      <c r="A570" s="46" t="s">
        <v>18</v>
      </c>
      <c r="B570" s="46">
        <v>107</v>
      </c>
      <c r="C570" s="46">
        <v>4.9884776119590121E-2</v>
      </c>
      <c r="D570" s="46">
        <v>-99</v>
      </c>
      <c r="E570" s="46" t="s">
        <v>347</v>
      </c>
      <c r="F570" s="46" t="s">
        <v>528</v>
      </c>
      <c r="G570" s="153" t="s">
        <v>527</v>
      </c>
    </row>
    <row r="571" spans="1:7">
      <c r="A571" s="46" t="s">
        <v>18</v>
      </c>
      <c r="B571" s="46">
        <v>603</v>
      </c>
      <c r="C571" s="46">
        <v>0.30522718947749211</v>
      </c>
      <c r="D571" s="46">
        <v>-99</v>
      </c>
      <c r="E571" s="46" t="s">
        <v>347</v>
      </c>
      <c r="F571" s="46" t="s">
        <v>528</v>
      </c>
      <c r="G571" s="153" t="s">
        <v>527</v>
      </c>
    </row>
    <row r="572" spans="1:7">
      <c r="A572" s="46" t="s">
        <v>18</v>
      </c>
      <c r="B572" s="46">
        <v>610</v>
      </c>
      <c r="C572" s="46">
        <v>0.79223788515349058</v>
      </c>
      <c r="D572" s="46">
        <v>-99</v>
      </c>
      <c r="E572" s="46" t="s">
        <v>347</v>
      </c>
      <c r="F572" s="46" t="s">
        <v>528</v>
      </c>
      <c r="G572" s="153" t="s">
        <v>527</v>
      </c>
    </row>
    <row r="573" spans="1:7">
      <c r="A573" s="46" t="s">
        <v>18</v>
      </c>
      <c r="B573" s="46">
        <v>678</v>
      </c>
      <c r="C573" s="46">
        <v>5.8864035821116341</v>
      </c>
      <c r="D573" s="46">
        <v>-99</v>
      </c>
      <c r="E573" s="46" t="s">
        <v>347</v>
      </c>
      <c r="F573" s="46" t="s">
        <v>528</v>
      </c>
      <c r="G573" s="153" t="s">
        <v>527</v>
      </c>
    </row>
    <row r="574" spans="1:7">
      <c r="A574" s="46" t="s">
        <v>18</v>
      </c>
      <c r="B574" s="46">
        <v>497</v>
      </c>
      <c r="C574" s="46">
        <v>0.60622685555501898</v>
      </c>
      <c r="D574" s="46">
        <v>-99</v>
      </c>
      <c r="E574" s="46" t="s">
        <v>347</v>
      </c>
      <c r="F574" s="46" t="s">
        <v>528</v>
      </c>
      <c r="G574" s="153" t="s">
        <v>527</v>
      </c>
    </row>
    <row r="575" spans="1:7">
      <c r="A575" s="46" t="s">
        <v>18</v>
      </c>
      <c r="B575" s="46">
        <v>598</v>
      </c>
      <c r="C575" s="46">
        <v>2.113761699982632E-2</v>
      </c>
      <c r="D575" s="46">
        <v>-99</v>
      </c>
      <c r="E575" s="46" t="s">
        <v>347</v>
      </c>
      <c r="F575" s="46" t="s">
        <v>528</v>
      </c>
      <c r="G575" s="153" t="s">
        <v>527</v>
      </c>
    </row>
    <row r="576" spans="1:7">
      <c r="A576" s="46" t="s">
        <v>18</v>
      </c>
      <c r="B576" s="46">
        <v>36</v>
      </c>
      <c r="C576" s="46">
        <v>9.2160010119242783E-2</v>
      </c>
      <c r="D576" s="46">
        <v>-99</v>
      </c>
      <c r="E576" s="46" t="s">
        <v>347</v>
      </c>
      <c r="F576" s="46" t="s">
        <v>528</v>
      </c>
      <c r="G576" s="153" t="s">
        <v>527</v>
      </c>
    </row>
    <row r="577" spans="1:7">
      <c r="A577" s="46" t="s">
        <v>18</v>
      </c>
      <c r="B577" s="46">
        <v>1</v>
      </c>
      <c r="C577" s="46">
        <v>0.33312884391726277</v>
      </c>
      <c r="D577" s="46">
        <v>-99</v>
      </c>
      <c r="E577" s="46" t="s">
        <v>347</v>
      </c>
      <c r="F577" s="46" t="s">
        <v>528</v>
      </c>
      <c r="G577" s="153" t="s">
        <v>527</v>
      </c>
    </row>
    <row r="578" spans="1:7">
      <c r="A578" s="46" t="s">
        <v>18</v>
      </c>
      <c r="B578" s="46">
        <v>51</v>
      </c>
      <c r="C578" s="46">
        <v>8.6241477359291399E-2</v>
      </c>
      <c r="D578" s="46">
        <v>-99</v>
      </c>
      <c r="E578" s="46" t="s">
        <v>347</v>
      </c>
      <c r="F578" s="46" t="s">
        <v>528</v>
      </c>
      <c r="G578" s="153" t="s">
        <v>527</v>
      </c>
    </row>
    <row r="579" spans="1:7">
      <c r="A579" s="46" t="s">
        <v>18</v>
      </c>
      <c r="B579" s="46">
        <v>391</v>
      </c>
      <c r="C579" s="46">
        <v>0.80745696939336553</v>
      </c>
      <c r="D579" s="46">
        <v>-99</v>
      </c>
      <c r="E579" s="46" t="s">
        <v>347</v>
      </c>
      <c r="F579" s="46" t="s">
        <v>528</v>
      </c>
      <c r="G579" s="153" t="s">
        <v>527</v>
      </c>
    </row>
    <row r="580" spans="1:7">
      <c r="A580" s="46" t="s">
        <v>18</v>
      </c>
      <c r="B580" s="46">
        <v>600</v>
      </c>
      <c r="C580" s="46">
        <v>4.9884776119590121E-2</v>
      </c>
      <c r="D580" s="46">
        <v>-99</v>
      </c>
      <c r="E580" s="46" t="s">
        <v>347</v>
      </c>
      <c r="F580" s="46" t="s">
        <v>528</v>
      </c>
      <c r="G580" s="153" t="s">
        <v>527</v>
      </c>
    </row>
    <row r="581" spans="1:7">
      <c r="A581" s="46" t="s">
        <v>18</v>
      </c>
      <c r="B581" s="46">
        <v>390</v>
      </c>
      <c r="C581" s="46">
        <v>0.10653358967912464</v>
      </c>
      <c r="D581" s="46">
        <v>-99</v>
      </c>
      <c r="E581" s="46" t="s">
        <v>347</v>
      </c>
      <c r="F581" s="46" t="s">
        <v>528</v>
      </c>
      <c r="G581" s="153" t="s">
        <v>527</v>
      </c>
    </row>
    <row r="582" spans="1:7">
      <c r="A582" s="46" t="s">
        <v>18</v>
      </c>
      <c r="B582" s="46">
        <v>740</v>
      </c>
      <c r="C582" s="46">
        <v>8.0322944599340015E-2</v>
      </c>
      <c r="D582" s="46">
        <v>-99</v>
      </c>
      <c r="E582" s="46" t="s">
        <v>347</v>
      </c>
      <c r="F582" s="46" t="s">
        <v>528</v>
      </c>
      <c r="G582" s="153" t="s">
        <v>527</v>
      </c>
    </row>
    <row r="583" spans="1:7">
      <c r="A583" s="46" t="s">
        <v>18</v>
      </c>
      <c r="B583" s="46">
        <v>485</v>
      </c>
      <c r="C583" s="46">
        <v>6.6794869719451172E-2</v>
      </c>
      <c r="D583" s="46">
        <v>-99</v>
      </c>
      <c r="E583" s="46" t="s">
        <v>347</v>
      </c>
      <c r="F583" s="46" t="s">
        <v>528</v>
      </c>
      <c r="G583" s="153" t="s">
        <v>527</v>
      </c>
    </row>
    <row r="584" spans="1:7">
      <c r="A584" s="46" t="s">
        <v>18</v>
      </c>
      <c r="B584" s="46">
        <v>185</v>
      </c>
      <c r="C584" s="46">
        <v>5.0730280799583173E-2</v>
      </c>
      <c r="D584" s="46">
        <v>-99</v>
      </c>
      <c r="E584" s="46" t="s">
        <v>347</v>
      </c>
      <c r="F584" s="46" t="s">
        <v>528</v>
      </c>
      <c r="G584" s="153" t="s">
        <v>527</v>
      </c>
    </row>
    <row r="585" spans="1:7">
      <c r="A585" s="46" t="s">
        <v>18</v>
      </c>
      <c r="B585" s="46">
        <v>25</v>
      </c>
      <c r="C585" s="46">
        <v>0.39738719959673491</v>
      </c>
      <c r="D585" s="46">
        <v>-99</v>
      </c>
      <c r="E585" s="46" t="s">
        <v>347</v>
      </c>
      <c r="F585" s="46" t="s">
        <v>528</v>
      </c>
      <c r="G585" s="153" t="s">
        <v>527</v>
      </c>
    </row>
    <row r="586" spans="1:7">
      <c r="A586" s="46" t="s">
        <v>18</v>
      </c>
      <c r="B586" s="46">
        <v>230</v>
      </c>
      <c r="C586" s="46">
        <v>0.24942388059795056</v>
      </c>
      <c r="D586" s="46">
        <v>-99</v>
      </c>
      <c r="E586" s="46" t="s">
        <v>347</v>
      </c>
      <c r="F586" s="46" t="s">
        <v>528</v>
      </c>
      <c r="G586" s="153" t="s">
        <v>527</v>
      </c>
    </row>
    <row r="587" spans="1:7">
      <c r="A587" s="46" t="s">
        <v>18</v>
      </c>
      <c r="B587" s="46">
        <v>181</v>
      </c>
      <c r="C587" s="46">
        <v>0.25618791803789503</v>
      </c>
      <c r="D587" s="46">
        <v>-99</v>
      </c>
      <c r="E587" s="46" t="s">
        <v>347</v>
      </c>
      <c r="F587" s="46" t="s">
        <v>528</v>
      </c>
      <c r="G587" s="153" t="s">
        <v>527</v>
      </c>
    </row>
    <row r="588" spans="1:7">
      <c r="A588" s="46" t="s">
        <v>18</v>
      </c>
      <c r="B588" s="46">
        <v>130</v>
      </c>
      <c r="C588" s="46">
        <v>4.4811748039631803E-2</v>
      </c>
      <c r="D588" s="46">
        <v>-99</v>
      </c>
      <c r="E588" s="46" t="s">
        <v>347</v>
      </c>
      <c r="F588" s="46" t="s">
        <v>528</v>
      </c>
      <c r="G588" s="153" t="s">
        <v>527</v>
      </c>
    </row>
    <row r="589" spans="1:7">
      <c r="A589" s="46" t="s">
        <v>18</v>
      </c>
      <c r="B589" s="46">
        <v>245</v>
      </c>
      <c r="C589" s="46">
        <v>0.20714864659829793</v>
      </c>
      <c r="D589" s="46">
        <v>-99</v>
      </c>
      <c r="E589" s="46" t="s">
        <v>347</v>
      </c>
      <c r="F589" s="46" t="s">
        <v>528</v>
      </c>
      <c r="G589" s="153" t="s">
        <v>527</v>
      </c>
    </row>
    <row r="590" spans="1:7">
      <c r="A590" s="46" t="s">
        <v>18</v>
      </c>
      <c r="B590" s="46">
        <v>264</v>
      </c>
      <c r="C590" s="46">
        <v>4.7348262079610959E-2</v>
      </c>
      <c r="D590" s="46">
        <v>-99</v>
      </c>
      <c r="E590" s="46" t="s">
        <v>347</v>
      </c>
      <c r="F590" s="46" t="s">
        <v>528</v>
      </c>
      <c r="G590" s="153" t="s">
        <v>527</v>
      </c>
    </row>
    <row r="591" spans="1:7">
      <c r="A591" s="46" t="s">
        <v>18</v>
      </c>
      <c r="B591" s="46">
        <v>244</v>
      </c>
      <c r="C591" s="46">
        <v>4.8193766759604011E-2</v>
      </c>
      <c r="D591" s="46">
        <v>-99</v>
      </c>
      <c r="E591" s="46" t="s">
        <v>347</v>
      </c>
      <c r="F591" s="46" t="s">
        <v>528</v>
      </c>
      <c r="G591" s="153" t="s">
        <v>527</v>
      </c>
    </row>
    <row r="592" spans="1:7">
      <c r="A592" s="46" t="s">
        <v>18</v>
      </c>
      <c r="B592" s="46">
        <v>367</v>
      </c>
      <c r="C592" s="46">
        <v>9.8924047559187184E-2</v>
      </c>
      <c r="D592" s="46">
        <v>-99</v>
      </c>
      <c r="E592" s="46" t="s">
        <v>347</v>
      </c>
      <c r="F592" s="46" t="s">
        <v>528</v>
      </c>
      <c r="G592" s="153" t="s">
        <v>527</v>
      </c>
    </row>
    <row r="593" spans="1:7">
      <c r="A593" s="46" t="s">
        <v>18</v>
      </c>
      <c r="B593" s="46">
        <v>33</v>
      </c>
      <c r="C593" s="46">
        <v>5.4112299519555387E-2</v>
      </c>
      <c r="D593" s="46">
        <v>-99</v>
      </c>
      <c r="E593" s="46" t="s">
        <v>347</v>
      </c>
      <c r="F593" s="46" t="s">
        <v>528</v>
      </c>
      <c r="G593" s="153" t="s">
        <v>527</v>
      </c>
    </row>
    <row r="594" spans="1:7">
      <c r="A594" s="46" t="s">
        <v>18</v>
      </c>
      <c r="B594" s="46">
        <v>1886</v>
      </c>
      <c r="C594" s="46">
        <v>4.3966243359638751E-2</v>
      </c>
      <c r="D594" s="46">
        <v>-99</v>
      </c>
      <c r="E594" s="46" t="s">
        <v>347</v>
      </c>
      <c r="F594" s="46" t="s">
        <v>528</v>
      </c>
      <c r="G594" s="153" t="s">
        <v>527</v>
      </c>
    </row>
    <row r="595" spans="1:7">
      <c r="A595" s="46" t="s">
        <v>18</v>
      </c>
      <c r="B595" s="46">
        <v>194</v>
      </c>
      <c r="C595" s="46">
        <v>5.6648813559534536E-2</v>
      </c>
      <c r="D595" s="46">
        <v>-99</v>
      </c>
      <c r="E595" s="46" t="s">
        <v>347</v>
      </c>
      <c r="F595" s="46" t="s">
        <v>528</v>
      </c>
      <c r="G595" s="153" t="s">
        <v>527</v>
      </c>
    </row>
    <row r="596" spans="1:7">
      <c r="A596" s="46" t="s">
        <v>18</v>
      </c>
      <c r="B596" s="46">
        <v>193</v>
      </c>
      <c r="C596" s="46">
        <v>6.0030832279506736E-2</v>
      </c>
      <c r="D596" s="46">
        <v>-99</v>
      </c>
      <c r="E596" s="46" t="s">
        <v>347</v>
      </c>
      <c r="F596" s="46" t="s">
        <v>528</v>
      </c>
      <c r="G596" s="153" t="s">
        <v>527</v>
      </c>
    </row>
    <row r="597" spans="1:7">
      <c r="A597" s="46" t="s">
        <v>18</v>
      </c>
      <c r="B597" s="46">
        <v>78</v>
      </c>
      <c r="C597" s="46">
        <v>0.68570429547436584</v>
      </c>
      <c r="D597" s="46">
        <v>-99</v>
      </c>
      <c r="E597" s="46" t="s">
        <v>347</v>
      </c>
      <c r="F597" s="46" t="s">
        <v>528</v>
      </c>
      <c r="G597" s="153" t="s">
        <v>527</v>
      </c>
    </row>
    <row r="598" spans="1:7">
      <c r="A598" s="46" t="s">
        <v>18</v>
      </c>
      <c r="B598" s="46">
        <v>1118</v>
      </c>
      <c r="C598" s="46">
        <v>5.3266794839562322E-2</v>
      </c>
      <c r="D598" s="46">
        <v>-99</v>
      </c>
      <c r="E598" s="46" t="s">
        <v>347</v>
      </c>
      <c r="F598" s="46" t="s">
        <v>528</v>
      </c>
      <c r="G598" s="153" t="s">
        <v>527</v>
      </c>
    </row>
    <row r="599" spans="1:7">
      <c r="A599" s="46" t="s">
        <v>18</v>
      </c>
      <c r="B599" s="46">
        <v>76</v>
      </c>
      <c r="C599" s="46">
        <v>0.51998537819572754</v>
      </c>
      <c r="D599" s="46">
        <v>-99</v>
      </c>
      <c r="E599" s="46" t="s">
        <v>347</v>
      </c>
      <c r="F599" s="46" t="s">
        <v>528</v>
      </c>
      <c r="G599" s="153" t="s">
        <v>527</v>
      </c>
    </row>
    <row r="600" spans="1:7">
      <c r="A600" s="46" t="s">
        <v>18</v>
      </c>
      <c r="B600" s="46">
        <v>80</v>
      </c>
      <c r="C600" s="46">
        <v>0.10653358967912464</v>
      </c>
      <c r="D600" s="46">
        <v>-99</v>
      </c>
      <c r="E600" s="46" t="s">
        <v>347</v>
      </c>
      <c r="F600" s="46" t="s">
        <v>528</v>
      </c>
      <c r="G600" s="153" t="s">
        <v>527</v>
      </c>
    </row>
    <row r="601" spans="1:7">
      <c r="A601" s="46" t="s">
        <v>18</v>
      </c>
      <c r="B601" s="46">
        <v>89</v>
      </c>
      <c r="C601" s="46">
        <v>0.13358973943890234</v>
      </c>
      <c r="D601" s="46">
        <v>-99</v>
      </c>
      <c r="E601" s="46" t="s">
        <v>347</v>
      </c>
      <c r="F601" s="46" t="s">
        <v>528</v>
      </c>
      <c r="G601" s="153" t="s">
        <v>527</v>
      </c>
    </row>
    <row r="602" spans="1:7">
      <c r="A602" s="46" t="s">
        <v>18</v>
      </c>
      <c r="B602" s="46">
        <v>94</v>
      </c>
      <c r="C602" s="46">
        <v>6.5103860359465082E-2</v>
      </c>
      <c r="D602" s="46">
        <v>-99</v>
      </c>
      <c r="E602" s="46" t="s">
        <v>347</v>
      </c>
      <c r="F602" s="46" t="s">
        <v>528</v>
      </c>
      <c r="G602" s="153" t="s">
        <v>527</v>
      </c>
    </row>
    <row r="603" spans="1:7">
      <c r="A603" s="46" t="s">
        <v>18</v>
      </c>
      <c r="B603" s="46">
        <v>737</v>
      </c>
      <c r="C603" s="46">
        <v>0.51575785479576219</v>
      </c>
      <c r="D603" s="46">
        <v>-99</v>
      </c>
      <c r="E603" s="46" t="s">
        <v>347</v>
      </c>
      <c r="F603" s="46" t="s">
        <v>528</v>
      </c>
      <c r="G603" s="153" t="s">
        <v>527</v>
      </c>
    </row>
    <row r="604" spans="1:7">
      <c r="A604" s="46" t="s">
        <v>18</v>
      </c>
      <c r="B604" s="46">
        <v>187</v>
      </c>
      <c r="C604" s="46">
        <v>1.775559827985411E-2</v>
      </c>
      <c r="D604" s="46">
        <v>-99</v>
      </c>
      <c r="E604" s="46" t="s">
        <v>347</v>
      </c>
      <c r="F604" s="46" t="s">
        <v>528</v>
      </c>
      <c r="G604" s="153" t="s">
        <v>527</v>
      </c>
    </row>
    <row r="605" spans="1:7">
      <c r="A605" s="46" t="s">
        <v>18</v>
      </c>
      <c r="B605" s="46">
        <v>371</v>
      </c>
      <c r="C605" s="46">
        <v>7.1022393119416438E-2</v>
      </c>
      <c r="D605" s="46">
        <v>-99</v>
      </c>
      <c r="E605" s="46" t="s">
        <v>347</v>
      </c>
      <c r="F605" s="46" t="s">
        <v>528</v>
      </c>
      <c r="G605" s="153" t="s">
        <v>527</v>
      </c>
    </row>
    <row r="606" spans="1:7">
      <c r="A606" s="46" t="s">
        <v>18</v>
      </c>
      <c r="B606" s="46">
        <v>742</v>
      </c>
      <c r="C606" s="46">
        <v>0.13274423475890929</v>
      </c>
      <c r="D606" s="46">
        <v>-99</v>
      </c>
      <c r="E606" s="46" t="s">
        <v>347</v>
      </c>
      <c r="F606" s="46" t="s">
        <v>528</v>
      </c>
      <c r="G606" s="153" t="s">
        <v>527</v>
      </c>
    </row>
    <row r="607" spans="1:7">
      <c r="A607" s="46" t="s">
        <v>18</v>
      </c>
      <c r="B607" s="46">
        <v>258</v>
      </c>
      <c r="C607" s="46">
        <v>0.22997727295811038</v>
      </c>
      <c r="D607" s="46">
        <v>-99</v>
      </c>
      <c r="E607" s="46" t="s">
        <v>347</v>
      </c>
      <c r="F607" s="46" t="s">
        <v>528</v>
      </c>
      <c r="G607" s="153" t="s">
        <v>527</v>
      </c>
    </row>
    <row r="608" spans="1:7">
      <c r="A608" s="46" t="s">
        <v>18</v>
      </c>
      <c r="B608" s="46">
        <v>302</v>
      </c>
      <c r="C608" s="46">
        <v>1.9615708575838824</v>
      </c>
      <c r="D608" s="46">
        <v>-99</v>
      </c>
      <c r="E608" s="46" t="s">
        <v>347</v>
      </c>
      <c r="F608" s="46" t="s">
        <v>528</v>
      </c>
      <c r="G608" s="153" t="s">
        <v>527</v>
      </c>
    </row>
    <row r="609" spans="1:7">
      <c r="A609" s="46" t="s">
        <v>18</v>
      </c>
      <c r="B609" s="46">
        <v>438</v>
      </c>
      <c r="C609" s="46">
        <v>0.97655790539197607</v>
      </c>
      <c r="D609" s="46">
        <v>-99</v>
      </c>
      <c r="E609" s="46" t="s">
        <v>347</v>
      </c>
      <c r="F609" s="46" t="s">
        <v>528</v>
      </c>
      <c r="G609" s="153" t="s">
        <v>527</v>
      </c>
    </row>
    <row r="610" spans="1:7">
      <c r="A610" s="46" t="s">
        <v>18</v>
      </c>
      <c r="B610" s="46">
        <v>452</v>
      </c>
      <c r="C610" s="46">
        <v>0.65357511763462983</v>
      </c>
      <c r="D610" s="46">
        <v>-99</v>
      </c>
      <c r="E610" s="46" t="s">
        <v>347</v>
      </c>
      <c r="F610" s="46" t="s">
        <v>528</v>
      </c>
      <c r="G610" s="153" t="s">
        <v>527</v>
      </c>
    </row>
    <row r="611" spans="1:7">
      <c r="A611" s="46" t="s">
        <v>18</v>
      </c>
      <c r="B611" s="46">
        <v>282</v>
      </c>
      <c r="C611" s="46">
        <v>24.172133296321391</v>
      </c>
      <c r="D611" s="46">
        <v>-99</v>
      </c>
      <c r="E611" s="46" t="s">
        <v>347</v>
      </c>
      <c r="F611" s="46" t="s">
        <v>528</v>
      </c>
      <c r="G611" s="153" t="s">
        <v>527</v>
      </c>
    </row>
    <row r="612" spans="1:7">
      <c r="A612" s="46" t="s">
        <v>18</v>
      </c>
      <c r="B612" s="46">
        <v>671</v>
      </c>
      <c r="C612" s="46">
        <v>0.31621875031740176</v>
      </c>
      <c r="D612" s="46">
        <v>-99</v>
      </c>
      <c r="E612" s="46" t="s">
        <v>347</v>
      </c>
      <c r="F612" s="46" t="s">
        <v>528</v>
      </c>
      <c r="G612" s="153" t="s">
        <v>527</v>
      </c>
    </row>
    <row r="613" spans="1:7">
      <c r="A613" s="46" t="s">
        <v>18</v>
      </c>
      <c r="B613" s="46">
        <v>109</v>
      </c>
      <c r="C613" s="46">
        <v>0.61129988363497711</v>
      </c>
      <c r="D613" s="46">
        <v>-99</v>
      </c>
      <c r="E613" s="46" t="s">
        <v>347</v>
      </c>
      <c r="F613" s="46" t="s">
        <v>528</v>
      </c>
      <c r="G613" s="153" t="s">
        <v>527</v>
      </c>
    </row>
    <row r="614" spans="1:7">
      <c r="A614" s="46" t="s">
        <v>18</v>
      </c>
      <c r="B614" s="46">
        <v>2715</v>
      </c>
      <c r="C614" s="46">
        <v>2.4519635719798531E-2</v>
      </c>
      <c r="D614" s="46">
        <v>-99</v>
      </c>
      <c r="E614" s="46" t="s">
        <v>347</v>
      </c>
      <c r="F614" s="46" t="s">
        <v>528</v>
      </c>
      <c r="G614" s="153" t="s">
        <v>527</v>
      </c>
    </row>
    <row r="615" spans="1:7">
      <c r="A615" s="46" t="s">
        <v>18</v>
      </c>
      <c r="B615" s="46">
        <v>491</v>
      </c>
      <c r="C615" s="46">
        <v>0.3610304983570336</v>
      </c>
      <c r="D615" s="46">
        <v>-99</v>
      </c>
      <c r="E615" s="46" t="s">
        <v>347</v>
      </c>
      <c r="F615" s="46" t="s">
        <v>528</v>
      </c>
      <c r="G615" s="153" t="s">
        <v>527</v>
      </c>
    </row>
    <row r="616" spans="1:7">
      <c r="A616" s="46" t="s">
        <v>18</v>
      </c>
      <c r="B616" s="46">
        <v>122</v>
      </c>
      <c r="C616" s="46">
        <v>1.2682570199895793E-2</v>
      </c>
      <c r="D616" s="46">
        <v>-99</v>
      </c>
      <c r="E616" s="46" t="s">
        <v>347</v>
      </c>
      <c r="F616" s="46" t="s">
        <v>528</v>
      </c>
      <c r="G616" s="153" t="s">
        <v>527</v>
      </c>
    </row>
    <row r="617" spans="1:7">
      <c r="A617" s="46" t="s">
        <v>18</v>
      </c>
      <c r="B617" s="46">
        <v>184</v>
      </c>
      <c r="C617" s="46">
        <v>8.9623496079263607E-2</v>
      </c>
      <c r="D617" s="46">
        <v>-99</v>
      </c>
      <c r="E617" s="46" t="s">
        <v>347</v>
      </c>
      <c r="F617" s="46" t="s">
        <v>528</v>
      </c>
      <c r="G617" s="153" t="s">
        <v>527</v>
      </c>
    </row>
    <row r="618" spans="1:7">
      <c r="A618" s="46" t="s">
        <v>18</v>
      </c>
      <c r="B618" s="46">
        <v>372</v>
      </c>
      <c r="C618" s="46">
        <v>6.0876336959499809E-2</v>
      </c>
      <c r="D618" s="46">
        <v>-99</v>
      </c>
      <c r="E618" s="46" t="s">
        <v>347</v>
      </c>
      <c r="F618" s="46" t="s">
        <v>528</v>
      </c>
      <c r="G618" s="153" t="s">
        <v>527</v>
      </c>
    </row>
    <row r="619" spans="1:7">
      <c r="A619" s="46" t="s">
        <v>18</v>
      </c>
      <c r="B619" s="46">
        <v>369</v>
      </c>
      <c r="C619" s="46">
        <v>5.1575785479576218E-2</v>
      </c>
      <c r="D619" s="46">
        <v>-99</v>
      </c>
      <c r="E619" s="46" t="s">
        <v>347</v>
      </c>
      <c r="F619" s="46" t="s">
        <v>528</v>
      </c>
      <c r="G619" s="153" t="s">
        <v>527</v>
      </c>
    </row>
    <row r="620" spans="1:7">
      <c r="A620" s="46" t="s">
        <v>18</v>
      </c>
      <c r="B620" s="46">
        <v>508</v>
      </c>
      <c r="C620" s="46">
        <v>0.28747159119763804</v>
      </c>
      <c r="D620" s="46">
        <v>-99</v>
      </c>
      <c r="E620" s="46" t="s">
        <v>347</v>
      </c>
      <c r="F620" s="46" t="s">
        <v>528</v>
      </c>
      <c r="G620" s="153" t="s">
        <v>527</v>
      </c>
    </row>
    <row r="621" spans="1:7">
      <c r="A621" s="46" t="s">
        <v>18</v>
      </c>
      <c r="B621" s="46">
        <v>511</v>
      </c>
      <c r="C621" s="46">
        <v>0.47348262079610964</v>
      </c>
      <c r="D621" s="46">
        <v>-99</v>
      </c>
      <c r="E621" s="46" t="s">
        <v>347</v>
      </c>
      <c r="F621" s="46" t="s">
        <v>528</v>
      </c>
      <c r="G621" s="153" t="s">
        <v>527</v>
      </c>
    </row>
    <row r="622" spans="1:7">
      <c r="A622" s="46" t="s">
        <v>18</v>
      </c>
      <c r="B622" s="46">
        <v>136</v>
      </c>
      <c r="C622" s="46">
        <v>2.3674131039805479E-2</v>
      </c>
      <c r="D622" s="46">
        <v>-99</v>
      </c>
      <c r="E622" s="46" t="s">
        <v>347</v>
      </c>
      <c r="F622" s="46" t="s">
        <v>528</v>
      </c>
      <c r="G622" s="153" t="s">
        <v>527</v>
      </c>
    </row>
    <row r="623" spans="1:7">
      <c r="A623" s="46" t="s">
        <v>18</v>
      </c>
      <c r="B623" s="46">
        <v>1083</v>
      </c>
      <c r="C623" s="46">
        <v>5.2421290159569277E-2</v>
      </c>
      <c r="D623" s="46">
        <v>-99</v>
      </c>
      <c r="E623" s="46" t="s">
        <v>347</v>
      </c>
      <c r="F623" s="46" t="s">
        <v>528</v>
      </c>
      <c r="G623" s="153" t="s">
        <v>527</v>
      </c>
    </row>
    <row r="624" spans="1:7">
      <c r="A624" s="46" t="s">
        <v>18</v>
      </c>
      <c r="B624" s="46">
        <v>620</v>
      </c>
      <c r="C624" s="46">
        <v>4.3966243359638751E-2</v>
      </c>
      <c r="D624" s="46">
        <v>-99</v>
      </c>
      <c r="E624" s="46" t="s">
        <v>347</v>
      </c>
      <c r="F624" s="46" t="s">
        <v>528</v>
      </c>
      <c r="G624" s="153" t="s">
        <v>527</v>
      </c>
    </row>
    <row r="625" spans="1:7">
      <c r="A625" s="46" t="s">
        <v>18</v>
      </c>
      <c r="B625" s="46">
        <v>30</v>
      </c>
      <c r="C625" s="46">
        <v>0.35426646091708919</v>
      </c>
      <c r="D625" s="46">
        <v>-99</v>
      </c>
      <c r="E625" s="46" t="s">
        <v>347</v>
      </c>
      <c r="F625" s="46" t="s">
        <v>528</v>
      </c>
      <c r="G625" s="153" t="s">
        <v>527</v>
      </c>
    </row>
    <row r="626" spans="1:7">
      <c r="A626" s="46" t="s">
        <v>18</v>
      </c>
      <c r="B626" s="46">
        <v>28</v>
      </c>
      <c r="C626" s="46">
        <v>0.22997727295811038</v>
      </c>
      <c r="D626" s="46">
        <v>-99</v>
      </c>
      <c r="E626" s="46" t="s">
        <v>347</v>
      </c>
      <c r="F626" s="46" t="s">
        <v>528</v>
      </c>
      <c r="G626" s="153" t="s">
        <v>527</v>
      </c>
    </row>
    <row r="627" spans="1:7">
      <c r="A627" s="46" t="s">
        <v>18</v>
      </c>
      <c r="B627" s="46">
        <v>248</v>
      </c>
      <c r="C627" s="46">
        <v>0.10568808499913161</v>
      </c>
      <c r="D627" s="46">
        <v>-99</v>
      </c>
      <c r="E627" s="46" t="s">
        <v>347</v>
      </c>
      <c r="F627" s="46" t="s">
        <v>528</v>
      </c>
      <c r="G627" s="153" t="s">
        <v>527</v>
      </c>
    </row>
    <row r="628" spans="1:7">
      <c r="A628" s="46" t="s">
        <v>18</v>
      </c>
      <c r="B628" s="46">
        <v>551</v>
      </c>
      <c r="C628" s="46">
        <v>9.4696524159221918E-2</v>
      </c>
      <c r="D628" s="46">
        <v>-99</v>
      </c>
      <c r="E628" s="46" t="s">
        <v>347</v>
      </c>
      <c r="F628" s="46" t="s">
        <v>528</v>
      </c>
      <c r="G628" s="153" t="s">
        <v>527</v>
      </c>
    </row>
    <row r="629" spans="1:7">
      <c r="A629" s="46" t="s">
        <v>18</v>
      </c>
      <c r="B629" s="46">
        <v>514</v>
      </c>
      <c r="C629" s="46">
        <v>4.0584224639666537E-2</v>
      </c>
      <c r="D629" s="46">
        <v>-99</v>
      </c>
      <c r="E629" s="46" t="s">
        <v>347</v>
      </c>
      <c r="F629" s="46" t="s">
        <v>528</v>
      </c>
      <c r="G629" s="153" t="s">
        <v>527</v>
      </c>
    </row>
    <row r="630" spans="1:7">
      <c r="A630" s="46" t="s">
        <v>18</v>
      </c>
      <c r="B630" s="46">
        <v>301</v>
      </c>
      <c r="C630" s="46">
        <v>0.25457418780566027</v>
      </c>
      <c r="D630" s="46">
        <v>-99</v>
      </c>
      <c r="E630" s="46" t="s">
        <v>347</v>
      </c>
      <c r="F630" s="46" t="s">
        <v>530</v>
      </c>
      <c r="G630" s="153" t="s">
        <v>527</v>
      </c>
    </row>
    <row r="631" spans="1:7">
      <c r="A631" s="46" t="s">
        <v>18</v>
      </c>
      <c r="B631" s="46">
        <v>1462</v>
      </c>
      <c r="C631" s="46">
        <v>2.5999065988663181E-2</v>
      </c>
      <c r="D631" s="46">
        <v>-99</v>
      </c>
      <c r="E631" s="46" t="s">
        <v>347</v>
      </c>
      <c r="F631" s="46" t="s">
        <v>530</v>
      </c>
      <c r="G631" s="153" t="s">
        <v>527</v>
      </c>
    </row>
    <row r="632" spans="1:7">
      <c r="A632" s="46" t="s">
        <v>18</v>
      </c>
      <c r="B632" s="46">
        <v>283</v>
      </c>
      <c r="C632" s="46">
        <v>1.3264940126299192</v>
      </c>
      <c r="D632" s="46">
        <v>-99</v>
      </c>
      <c r="E632" s="46" t="s">
        <v>347</v>
      </c>
      <c r="F632" s="46" t="s">
        <v>530</v>
      </c>
      <c r="G632" s="153" t="s">
        <v>527</v>
      </c>
    </row>
    <row r="633" spans="1:7">
      <c r="A633" s="46" t="s">
        <v>18</v>
      </c>
      <c r="B633" s="46">
        <v>839</v>
      </c>
      <c r="C633" s="46">
        <v>0.98363132990442348</v>
      </c>
      <c r="D633" s="46">
        <v>-99</v>
      </c>
      <c r="E633" s="46" t="s">
        <v>347</v>
      </c>
      <c r="F633" s="46" t="s">
        <v>530</v>
      </c>
      <c r="G633" s="153" t="s">
        <v>527</v>
      </c>
    </row>
    <row r="634" spans="1:7">
      <c r="A634" s="46" t="s">
        <v>18</v>
      </c>
      <c r="B634" s="46">
        <v>663</v>
      </c>
      <c r="C634" s="46">
        <v>0.39323587307853053</v>
      </c>
      <c r="D634" s="46">
        <v>-99</v>
      </c>
      <c r="E634" s="46" t="s">
        <v>347</v>
      </c>
      <c r="F634" s="46" t="s">
        <v>530</v>
      </c>
      <c r="G634" s="153" t="s">
        <v>527</v>
      </c>
    </row>
    <row r="635" spans="1:7">
      <c r="A635" s="46" t="s">
        <v>18</v>
      </c>
      <c r="B635" s="46">
        <v>845</v>
      </c>
      <c r="C635" s="46">
        <v>0.13270356598380162</v>
      </c>
      <c r="D635" s="46">
        <v>-99</v>
      </c>
      <c r="E635" s="46" t="s">
        <v>347</v>
      </c>
      <c r="F635" s="46" t="s">
        <v>530</v>
      </c>
      <c r="G635" s="153" t="s">
        <v>527</v>
      </c>
    </row>
    <row r="636" spans="1:7">
      <c r="A636" s="46" t="s">
        <v>18</v>
      </c>
      <c r="B636" s="46">
        <v>997</v>
      </c>
      <c r="C636" s="46">
        <v>3.1648446369116447</v>
      </c>
      <c r="D636" s="46">
        <v>-99</v>
      </c>
      <c r="E636" s="46" t="s">
        <v>347</v>
      </c>
      <c r="F636" s="46" t="s">
        <v>530</v>
      </c>
      <c r="G636" s="153" t="s">
        <v>527</v>
      </c>
    </row>
    <row r="637" spans="1:7">
      <c r="A637" s="46" t="s">
        <v>18</v>
      </c>
      <c r="B637" s="46">
        <v>673</v>
      </c>
      <c r="C637" s="46">
        <v>0.39377752028662771</v>
      </c>
      <c r="D637" s="46">
        <v>-99</v>
      </c>
      <c r="E637" s="46" t="s">
        <v>347</v>
      </c>
      <c r="F637" s="46" t="s">
        <v>530</v>
      </c>
      <c r="G637" s="153" t="s">
        <v>527</v>
      </c>
    </row>
    <row r="638" spans="1:7">
      <c r="A638" s="46" t="s">
        <v>18</v>
      </c>
      <c r="B638" s="46">
        <v>313</v>
      </c>
      <c r="C638" s="46">
        <v>6.4456017763560788E-2</v>
      </c>
      <c r="D638" s="46">
        <v>-99</v>
      </c>
      <c r="E638" s="46" t="s">
        <v>347</v>
      </c>
      <c r="F638" s="46" t="s">
        <v>530</v>
      </c>
      <c r="G638" s="153" t="s">
        <v>527</v>
      </c>
    </row>
    <row r="639" spans="1:7">
      <c r="A639" s="46" t="s">
        <v>18</v>
      </c>
      <c r="B639" s="46">
        <v>106</v>
      </c>
      <c r="C639" s="46">
        <v>0.13324521319189878</v>
      </c>
      <c r="D639" s="46">
        <v>-99</v>
      </c>
      <c r="E639" s="46" t="s">
        <v>347</v>
      </c>
      <c r="F639" s="46" t="s">
        <v>530</v>
      </c>
      <c r="G639" s="153" t="s">
        <v>527</v>
      </c>
    </row>
    <row r="640" spans="1:7">
      <c r="A640" s="46" t="s">
        <v>18</v>
      </c>
      <c r="B640" s="46">
        <v>2108</v>
      </c>
      <c r="C640" s="46">
        <v>0.2372414771465515</v>
      </c>
      <c r="D640" s="46">
        <v>-99</v>
      </c>
      <c r="E640" s="46" t="s">
        <v>347</v>
      </c>
      <c r="F640" s="46" t="s">
        <v>530</v>
      </c>
      <c r="G640" s="153" t="s">
        <v>527</v>
      </c>
    </row>
    <row r="641" spans="1:7">
      <c r="A641" s="46" t="s">
        <v>18</v>
      </c>
      <c r="B641" s="46">
        <v>382</v>
      </c>
      <c r="C641" s="46">
        <v>0.55952156596435543</v>
      </c>
      <c r="D641" s="46">
        <v>-99</v>
      </c>
      <c r="E641" s="46" t="s">
        <v>347</v>
      </c>
      <c r="F641" s="46" t="s">
        <v>530</v>
      </c>
      <c r="G641" s="153" t="s">
        <v>527</v>
      </c>
    </row>
    <row r="642" spans="1:7">
      <c r="A642" s="46" t="s">
        <v>18</v>
      </c>
      <c r="B642" s="46">
        <v>465</v>
      </c>
      <c r="C642" s="46">
        <v>6.6676771316759105</v>
      </c>
      <c r="D642" s="46">
        <v>-99</v>
      </c>
      <c r="E642" s="46" t="s">
        <v>347</v>
      </c>
      <c r="F642" s="46" t="s">
        <v>530</v>
      </c>
      <c r="G642" s="153" t="s">
        <v>527</v>
      </c>
    </row>
    <row r="643" spans="1:7">
      <c r="A643" s="46" t="s">
        <v>18</v>
      </c>
      <c r="B643" s="46">
        <v>1467</v>
      </c>
      <c r="C643" s="46">
        <v>0.12457885786234438</v>
      </c>
      <c r="D643" s="46">
        <v>-99</v>
      </c>
      <c r="E643" s="46" t="s">
        <v>347</v>
      </c>
      <c r="F643" s="46" t="s">
        <v>530</v>
      </c>
      <c r="G643" s="153" t="s">
        <v>527</v>
      </c>
    </row>
    <row r="644" spans="1:7">
      <c r="A644" s="46" t="s">
        <v>18</v>
      </c>
      <c r="B644" s="46">
        <v>517</v>
      </c>
      <c r="C644" s="46">
        <v>1.7332710659108786E-2</v>
      </c>
      <c r="D644" s="46">
        <v>-99</v>
      </c>
      <c r="E644" s="46" t="s">
        <v>347</v>
      </c>
      <c r="F644" s="46" t="s">
        <v>530</v>
      </c>
      <c r="G644" s="153" t="s">
        <v>527</v>
      </c>
    </row>
    <row r="645" spans="1:7">
      <c r="A645" s="46" t="s">
        <v>18</v>
      </c>
      <c r="B645" s="46">
        <v>716</v>
      </c>
      <c r="C645" s="46">
        <v>0.1505779238510076</v>
      </c>
      <c r="D645" s="46">
        <v>-99</v>
      </c>
      <c r="E645" s="46" t="s">
        <v>347</v>
      </c>
      <c r="F645" s="46" t="s">
        <v>530</v>
      </c>
      <c r="G645" s="153" t="s">
        <v>527</v>
      </c>
    </row>
    <row r="646" spans="1:7">
      <c r="A646" s="46" t="s">
        <v>18</v>
      </c>
      <c r="B646" s="46">
        <v>531</v>
      </c>
      <c r="C646" s="46">
        <v>0.97767321061535495</v>
      </c>
      <c r="D646" s="46">
        <v>-99</v>
      </c>
      <c r="E646" s="46" t="s">
        <v>347</v>
      </c>
      <c r="F646" s="46" t="s">
        <v>530</v>
      </c>
      <c r="G646" s="153" t="s">
        <v>527</v>
      </c>
    </row>
    <row r="647" spans="1:7">
      <c r="A647" s="46" t="s">
        <v>18</v>
      </c>
      <c r="B647" s="46">
        <v>281</v>
      </c>
      <c r="C647" s="46">
        <v>0.19986781978784821</v>
      </c>
      <c r="D647" s="46">
        <v>-99</v>
      </c>
      <c r="E647" s="46" t="s">
        <v>347</v>
      </c>
      <c r="F647" s="46" t="s">
        <v>530</v>
      </c>
      <c r="G647" s="153" t="s">
        <v>527</v>
      </c>
    </row>
    <row r="648" spans="1:7">
      <c r="A648" s="46" t="s">
        <v>18</v>
      </c>
      <c r="B648" s="46">
        <v>279</v>
      </c>
      <c r="C648" s="46">
        <v>2.3139168729910233</v>
      </c>
      <c r="D648" s="46">
        <v>-99</v>
      </c>
      <c r="E648" s="46" t="s">
        <v>347</v>
      </c>
      <c r="F648" s="46" t="s">
        <v>530</v>
      </c>
      <c r="G648" s="153" t="s">
        <v>527</v>
      </c>
    </row>
    <row r="649" spans="1:7">
      <c r="A649" s="46" t="s">
        <v>18</v>
      </c>
      <c r="B649" s="46">
        <v>188</v>
      </c>
      <c r="C649" s="46">
        <v>0.23236665227367712</v>
      </c>
      <c r="D649" s="46">
        <v>-99</v>
      </c>
      <c r="E649" s="46" t="s">
        <v>347</v>
      </c>
      <c r="F649" s="46" t="s">
        <v>530</v>
      </c>
      <c r="G649" s="153" t="s">
        <v>527</v>
      </c>
    </row>
    <row r="650" spans="1:7">
      <c r="A650" s="46" t="s">
        <v>18</v>
      </c>
      <c r="B650" s="46">
        <v>1464</v>
      </c>
      <c r="C650" s="46">
        <v>0.81409575377001564</v>
      </c>
      <c r="D650" s="46">
        <v>-99</v>
      </c>
      <c r="E650" s="46" t="s">
        <v>347</v>
      </c>
      <c r="F650" s="46" t="s">
        <v>530</v>
      </c>
      <c r="G650" s="153" t="s">
        <v>527</v>
      </c>
    </row>
    <row r="651" spans="1:7">
      <c r="A651" s="46" t="s">
        <v>18</v>
      </c>
      <c r="B651" s="46">
        <v>996</v>
      </c>
      <c r="C651" s="46">
        <v>0.10020473349797265</v>
      </c>
      <c r="D651" s="46">
        <v>-99</v>
      </c>
      <c r="E651" s="46" t="s">
        <v>347</v>
      </c>
      <c r="F651" s="46" t="s">
        <v>530</v>
      </c>
      <c r="G651" s="153" t="s">
        <v>527</v>
      </c>
    </row>
    <row r="652" spans="1:7">
      <c r="A652" s="46" t="s">
        <v>11</v>
      </c>
      <c r="B652" s="46">
        <v>3238</v>
      </c>
      <c r="C652" s="46">
        <v>5.4866150086253507</v>
      </c>
      <c r="D652" s="46">
        <v>-99</v>
      </c>
      <c r="E652" s="46" t="s">
        <v>347</v>
      </c>
      <c r="F652" s="46" t="s">
        <v>528</v>
      </c>
      <c r="G652" s="153" t="s">
        <v>527</v>
      </c>
    </row>
    <row r="653" spans="1:7">
      <c r="A653" s="46" t="s">
        <v>11</v>
      </c>
      <c r="B653" s="46">
        <v>3237</v>
      </c>
      <c r="C653" s="46">
        <v>14.057386438291825</v>
      </c>
      <c r="D653" s="46">
        <v>-99</v>
      </c>
      <c r="E653" s="46" t="s">
        <v>347</v>
      </c>
      <c r="F653" s="46" t="s">
        <v>528</v>
      </c>
      <c r="G653" s="153" t="s">
        <v>527</v>
      </c>
    </row>
    <row r="654" spans="1:7">
      <c r="A654" s="46" t="s">
        <v>11</v>
      </c>
      <c r="B654" s="46">
        <v>3236</v>
      </c>
      <c r="C654" s="46">
        <v>18.295025033507955</v>
      </c>
      <c r="D654" s="46">
        <v>-99</v>
      </c>
      <c r="E654" s="46" t="s">
        <v>347</v>
      </c>
      <c r="F654" s="46" t="s">
        <v>528</v>
      </c>
      <c r="G654" s="153" t="s">
        <v>527</v>
      </c>
    </row>
    <row r="655" spans="1:7">
      <c r="A655" s="46" t="s">
        <v>11</v>
      </c>
      <c r="B655" s="46">
        <v>3235</v>
      </c>
      <c r="C655" s="46">
        <v>18.409713550113814</v>
      </c>
      <c r="D655" s="46">
        <v>-99</v>
      </c>
      <c r="E655" s="46" t="s">
        <v>347</v>
      </c>
      <c r="F655" s="46" t="s">
        <v>528</v>
      </c>
      <c r="G655" s="153" t="s">
        <v>527</v>
      </c>
    </row>
    <row r="656" spans="1:7">
      <c r="A656" s="46" t="s">
        <v>11</v>
      </c>
      <c r="B656" s="46">
        <v>3244</v>
      </c>
      <c r="C656" s="46">
        <v>0.42755812544863214</v>
      </c>
      <c r="D656" s="46">
        <v>-99</v>
      </c>
      <c r="E656" s="46" t="s">
        <v>347</v>
      </c>
      <c r="F656" s="46" t="s">
        <v>528</v>
      </c>
      <c r="G656" s="153" t="s">
        <v>527</v>
      </c>
    </row>
    <row r="657" spans="1:7">
      <c r="A657" s="46" t="s">
        <v>11</v>
      </c>
      <c r="B657" s="46">
        <v>3243</v>
      </c>
      <c r="C657" s="46">
        <v>0.24515065312018247</v>
      </c>
      <c r="D657" s="46">
        <v>-99</v>
      </c>
      <c r="E657" s="46" t="s">
        <v>347</v>
      </c>
      <c r="F657" s="46" t="s">
        <v>528</v>
      </c>
      <c r="G657" s="153" t="s">
        <v>527</v>
      </c>
    </row>
    <row r="658" spans="1:7">
      <c r="A658" s="46" t="s">
        <v>11</v>
      </c>
      <c r="B658" s="46">
        <v>449</v>
      </c>
      <c r="C658" s="46">
        <v>0.13887639076450412</v>
      </c>
      <c r="D658" s="46">
        <v>-99</v>
      </c>
      <c r="E658" s="46" t="s">
        <v>347</v>
      </c>
      <c r="F658" s="46" t="s">
        <v>526</v>
      </c>
      <c r="G658" s="153" t="s">
        <v>527</v>
      </c>
    </row>
    <row r="659" spans="1:7">
      <c r="A659" s="46" t="s">
        <v>11</v>
      </c>
      <c r="B659" s="46">
        <v>698</v>
      </c>
      <c r="C659" s="46">
        <v>2.3488640693557668E-2</v>
      </c>
      <c r="D659" s="46">
        <v>-99</v>
      </c>
      <c r="E659" s="46" t="s">
        <v>347</v>
      </c>
      <c r="F659" s="46" t="s">
        <v>526</v>
      </c>
      <c r="G659" s="153" t="s">
        <v>527</v>
      </c>
    </row>
    <row r="660" spans="1:7">
      <c r="A660" s="46" t="s">
        <v>11</v>
      </c>
      <c r="B660" s="46">
        <v>592</v>
      </c>
      <c r="C660" s="46">
        <v>0</v>
      </c>
      <c r="D660" s="46">
        <v>-99</v>
      </c>
      <c r="E660" s="46" t="s">
        <v>347</v>
      </c>
      <c r="F660" s="46" t="s">
        <v>526</v>
      </c>
      <c r="G660" s="153" t="s">
        <v>527</v>
      </c>
    </row>
    <row r="661" spans="1:7">
      <c r="A661" s="46" t="s">
        <v>11</v>
      </c>
      <c r="B661" s="46">
        <v>64</v>
      </c>
      <c r="C661" s="46">
        <v>0.50215095865731052</v>
      </c>
      <c r="D661" s="46">
        <v>-99</v>
      </c>
      <c r="E661" s="46" t="s">
        <v>347</v>
      </c>
      <c r="F661" s="46" t="s">
        <v>526</v>
      </c>
      <c r="G661" s="153" t="s">
        <v>527</v>
      </c>
    </row>
    <row r="662" spans="1:7">
      <c r="A662" s="46" t="s">
        <v>11</v>
      </c>
      <c r="B662" s="46">
        <v>46</v>
      </c>
      <c r="C662" s="46">
        <v>0.3713076944356371</v>
      </c>
      <c r="D662" s="46">
        <v>-99</v>
      </c>
      <c r="E662" s="46" t="s">
        <v>347</v>
      </c>
      <c r="F662" s="46" t="s">
        <v>526</v>
      </c>
      <c r="G662" s="153" t="s">
        <v>527</v>
      </c>
    </row>
    <row r="663" spans="1:7">
      <c r="A663" s="46" t="s">
        <v>11</v>
      </c>
      <c r="B663" s="46">
        <v>65</v>
      </c>
      <c r="C663" s="46">
        <v>0</v>
      </c>
      <c r="D663" s="46">
        <v>-99</v>
      </c>
      <c r="E663" s="46" t="s">
        <v>347</v>
      </c>
      <c r="F663" s="46" t="s">
        <v>526</v>
      </c>
      <c r="G663" s="153" t="s">
        <v>527</v>
      </c>
    </row>
    <row r="664" spans="1:7">
      <c r="A664" s="46" t="s">
        <v>11</v>
      </c>
      <c r="B664" s="46">
        <v>524</v>
      </c>
      <c r="C664" s="46">
        <v>0.26722517427262121</v>
      </c>
      <c r="D664" s="46">
        <v>-99</v>
      </c>
      <c r="E664" s="46" t="s">
        <v>347</v>
      </c>
      <c r="F664" s="46" t="s">
        <v>526</v>
      </c>
      <c r="G664" s="153" t="s">
        <v>527</v>
      </c>
    </row>
    <row r="665" spans="1:7">
      <c r="A665" s="46" t="s">
        <v>11</v>
      </c>
      <c r="B665" s="46">
        <v>717</v>
      </c>
      <c r="C665" s="46">
        <v>0.28913739732749288</v>
      </c>
      <c r="D665" s="46">
        <v>-99</v>
      </c>
      <c r="E665" s="46" t="s">
        <v>347</v>
      </c>
      <c r="F665" s="46" t="s">
        <v>526</v>
      </c>
      <c r="G665" s="153" t="s">
        <v>527</v>
      </c>
    </row>
    <row r="666" spans="1:7">
      <c r="A666" s="46" t="s">
        <v>11</v>
      </c>
      <c r="B666" s="46">
        <v>108</v>
      </c>
      <c r="C666" s="46">
        <v>0.2155888892650574</v>
      </c>
      <c r="D666" s="46">
        <v>-99</v>
      </c>
      <c r="E666" s="46" t="s">
        <v>347</v>
      </c>
      <c r="F666" s="46" t="s">
        <v>526</v>
      </c>
      <c r="G666" s="153" t="s">
        <v>527</v>
      </c>
    </row>
    <row r="667" spans="1:7">
      <c r="A667" s="46" t="s">
        <v>11</v>
      </c>
      <c r="B667" s="46">
        <v>604</v>
      </c>
      <c r="C667" s="46">
        <v>9.7895422183536779E-2</v>
      </c>
      <c r="D667" s="46">
        <v>-99</v>
      </c>
      <c r="E667" s="46" t="s">
        <v>347</v>
      </c>
      <c r="F667" s="46" t="s">
        <v>526</v>
      </c>
      <c r="G667" s="153" t="s">
        <v>527</v>
      </c>
    </row>
    <row r="668" spans="1:7">
      <c r="A668" s="46" t="s">
        <v>11</v>
      </c>
      <c r="B668" s="46">
        <v>603</v>
      </c>
      <c r="C668" s="46">
        <v>0.21595422813010606</v>
      </c>
      <c r="D668" s="46">
        <v>-99</v>
      </c>
      <c r="E668" s="46" t="s">
        <v>347</v>
      </c>
      <c r="F668" s="46" t="s">
        <v>526</v>
      </c>
      <c r="G668" s="153" t="s">
        <v>527</v>
      </c>
    </row>
    <row r="669" spans="1:7">
      <c r="A669" s="46" t="s">
        <v>11</v>
      </c>
      <c r="B669" s="46">
        <v>610</v>
      </c>
      <c r="C669" s="46">
        <v>0.4805175999004867</v>
      </c>
      <c r="D669" s="46">
        <v>-99</v>
      </c>
      <c r="E669" s="46" t="s">
        <v>347</v>
      </c>
      <c r="F669" s="46" t="s">
        <v>526</v>
      </c>
      <c r="G669" s="153" t="s">
        <v>527</v>
      </c>
    </row>
    <row r="670" spans="1:7">
      <c r="A670" s="46" t="s">
        <v>11</v>
      </c>
      <c r="B670" s="46">
        <v>599</v>
      </c>
      <c r="C670" s="46">
        <v>0.39271269972034678</v>
      </c>
      <c r="D670" s="46">
        <v>-99</v>
      </c>
      <c r="E670" s="46" t="s">
        <v>347</v>
      </c>
      <c r="F670" s="46" t="s">
        <v>526</v>
      </c>
      <c r="G670" s="153" t="s">
        <v>527</v>
      </c>
    </row>
    <row r="671" spans="1:7">
      <c r="A671" s="46" t="s">
        <v>11</v>
      </c>
      <c r="B671" s="46">
        <v>678</v>
      </c>
      <c r="C671" s="46">
        <v>2.068205641699119</v>
      </c>
      <c r="D671" s="46">
        <v>-99</v>
      </c>
      <c r="E671" s="46" t="s">
        <v>347</v>
      </c>
      <c r="F671" s="46" t="s">
        <v>526</v>
      </c>
      <c r="G671" s="153" t="s">
        <v>527</v>
      </c>
    </row>
    <row r="672" spans="1:7">
      <c r="A672" s="46" t="s">
        <v>11</v>
      </c>
      <c r="B672" s="46">
        <v>497</v>
      </c>
      <c r="C672" s="46">
        <v>0.25077198181334598</v>
      </c>
      <c r="D672" s="46">
        <v>-99</v>
      </c>
      <c r="E672" s="46" t="s">
        <v>347</v>
      </c>
      <c r="F672" s="46" t="s">
        <v>526</v>
      </c>
      <c r="G672" s="153" t="s">
        <v>527</v>
      </c>
    </row>
    <row r="673" spans="1:7">
      <c r="A673" s="46" t="s">
        <v>11</v>
      </c>
      <c r="B673" s="46">
        <v>598</v>
      </c>
      <c r="C673" s="46">
        <v>0.42840583368022572</v>
      </c>
      <c r="D673" s="46">
        <v>-99</v>
      </c>
      <c r="E673" s="46" t="s">
        <v>347</v>
      </c>
      <c r="F673" s="46" t="s">
        <v>526</v>
      </c>
      <c r="G673" s="153" t="s">
        <v>527</v>
      </c>
    </row>
    <row r="674" spans="1:7">
      <c r="A674" s="46" t="s">
        <v>11</v>
      </c>
      <c r="B674" s="46">
        <v>42</v>
      </c>
      <c r="C674" s="46">
        <v>6.684630676704667E-2</v>
      </c>
      <c r="D674" s="46">
        <v>-99</v>
      </c>
      <c r="E674" s="46" t="s">
        <v>347</v>
      </c>
      <c r="F674" s="46" t="s">
        <v>526</v>
      </c>
      <c r="G674" s="153" t="s">
        <v>527</v>
      </c>
    </row>
    <row r="675" spans="1:7">
      <c r="A675" s="46" t="s">
        <v>11</v>
      </c>
      <c r="B675" s="46">
        <v>127</v>
      </c>
      <c r="C675" s="46">
        <v>0</v>
      </c>
      <c r="D675" s="46">
        <v>-99</v>
      </c>
      <c r="E675" s="46" t="s">
        <v>347</v>
      </c>
      <c r="F675" s="46" t="s">
        <v>526</v>
      </c>
      <c r="G675" s="153" t="s">
        <v>527</v>
      </c>
    </row>
    <row r="676" spans="1:7">
      <c r="A676" s="46" t="s">
        <v>11</v>
      </c>
      <c r="B676" s="46">
        <v>170</v>
      </c>
      <c r="C676" s="46">
        <v>0</v>
      </c>
      <c r="D676" s="46">
        <v>-99</v>
      </c>
      <c r="E676" s="46" t="s">
        <v>347</v>
      </c>
      <c r="F676" s="46" t="s">
        <v>526</v>
      </c>
      <c r="G676" s="153" t="s">
        <v>527</v>
      </c>
    </row>
    <row r="677" spans="1:7">
      <c r="A677" s="46" t="s">
        <v>11</v>
      </c>
      <c r="B677" s="46">
        <v>230</v>
      </c>
      <c r="C677" s="46">
        <v>5.0611875082913461E-2</v>
      </c>
      <c r="D677" s="46">
        <v>-99</v>
      </c>
      <c r="E677" s="46" t="s">
        <v>347</v>
      </c>
      <c r="F677" s="46" t="s">
        <v>526</v>
      </c>
      <c r="G677" s="153" t="s">
        <v>527</v>
      </c>
    </row>
    <row r="678" spans="1:7">
      <c r="A678" s="46" t="s">
        <v>11</v>
      </c>
      <c r="B678" s="46">
        <v>181</v>
      </c>
      <c r="C678" s="46">
        <v>6.0183130222033851E-2</v>
      </c>
      <c r="D678" s="46">
        <v>-99</v>
      </c>
      <c r="E678" s="46" t="s">
        <v>347</v>
      </c>
      <c r="F678" s="46" t="s">
        <v>526</v>
      </c>
      <c r="G678" s="153" t="s">
        <v>527</v>
      </c>
    </row>
    <row r="679" spans="1:7">
      <c r="A679" s="46" t="s">
        <v>11</v>
      </c>
      <c r="B679" s="46">
        <v>367</v>
      </c>
      <c r="C679" s="46">
        <v>5.9577232383070708E-2</v>
      </c>
      <c r="D679" s="46">
        <v>-99</v>
      </c>
      <c r="E679" s="46" t="s">
        <v>347</v>
      </c>
      <c r="F679" s="46" t="s">
        <v>526</v>
      </c>
      <c r="G679" s="153" t="s">
        <v>527</v>
      </c>
    </row>
    <row r="680" spans="1:7">
      <c r="A680" s="46" t="s">
        <v>11</v>
      </c>
      <c r="B680" s="46">
        <v>33</v>
      </c>
      <c r="C680" s="46">
        <v>0</v>
      </c>
      <c r="D680" s="46">
        <v>-99</v>
      </c>
      <c r="E680" s="46" t="s">
        <v>347</v>
      </c>
      <c r="F680" s="46" t="s">
        <v>526</v>
      </c>
      <c r="G680" s="153" t="s">
        <v>527</v>
      </c>
    </row>
    <row r="681" spans="1:7">
      <c r="A681" s="46" t="s">
        <v>11</v>
      </c>
      <c r="B681" s="46">
        <v>737</v>
      </c>
      <c r="C681" s="46">
        <v>8.811855658174364E-2</v>
      </c>
      <c r="D681" s="46">
        <v>-99</v>
      </c>
      <c r="E681" s="46" t="s">
        <v>347</v>
      </c>
      <c r="F681" s="46" t="s">
        <v>526</v>
      </c>
      <c r="G681" s="153" t="s">
        <v>527</v>
      </c>
    </row>
    <row r="682" spans="1:7">
      <c r="A682" s="46" t="s">
        <v>11</v>
      </c>
      <c r="B682" s="46">
        <v>371</v>
      </c>
      <c r="C682" s="46">
        <v>0</v>
      </c>
      <c r="D682" s="46">
        <v>-99</v>
      </c>
      <c r="E682" s="46" t="s">
        <v>347</v>
      </c>
      <c r="F682" s="46" t="s">
        <v>526</v>
      </c>
      <c r="G682" s="153" t="s">
        <v>527</v>
      </c>
    </row>
    <row r="683" spans="1:7">
      <c r="A683" s="46" t="s">
        <v>11</v>
      </c>
      <c r="B683" s="46">
        <v>742</v>
      </c>
      <c r="C683" s="46">
        <v>0</v>
      </c>
      <c r="D683" s="46">
        <v>-99</v>
      </c>
      <c r="E683" s="46" t="s">
        <v>347</v>
      </c>
      <c r="F683" s="46" t="s">
        <v>526</v>
      </c>
      <c r="G683" s="153" t="s">
        <v>527</v>
      </c>
    </row>
    <row r="684" spans="1:7">
      <c r="A684" s="46" t="s">
        <v>11</v>
      </c>
      <c r="B684" s="46">
        <v>770</v>
      </c>
      <c r="C684" s="46">
        <v>0</v>
      </c>
      <c r="D684" s="46">
        <v>-99</v>
      </c>
      <c r="E684" s="46" t="s">
        <v>347</v>
      </c>
      <c r="F684" s="46" t="s">
        <v>526</v>
      </c>
      <c r="G684" s="153" t="s">
        <v>527</v>
      </c>
    </row>
    <row r="685" spans="1:7">
      <c r="A685" s="46" t="s">
        <v>11</v>
      </c>
      <c r="B685" s="46">
        <v>302</v>
      </c>
      <c r="C685" s="46">
        <v>0.47183856145655706</v>
      </c>
      <c r="D685" s="46">
        <v>-99</v>
      </c>
      <c r="E685" s="46" t="s">
        <v>347</v>
      </c>
      <c r="F685" s="46" t="s">
        <v>526</v>
      </c>
      <c r="G685" s="153" t="s">
        <v>527</v>
      </c>
    </row>
    <row r="686" spans="1:7">
      <c r="A686" s="46" t="s">
        <v>11</v>
      </c>
      <c r="B686" s="46">
        <v>438</v>
      </c>
      <c r="C686" s="46">
        <v>4.2112060132867363E-2</v>
      </c>
      <c r="D686" s="46">
        <v>-99</v>
      </c>
      <c r="E686" s="46" t="s">
        <v>347</v>
      </c>
      <c r="F686" s="46" t="s">
        <v>526</v>
      </c>
      <c r="G686" s="153" t="s">
        <v>527</v>
      </c>
    </row>
    <row r="687" spans="1:7">
      <c r="A687" s="46" t="s">
        <v>11</v>
      </c>
      <c r="B687" s="46">
        <v>452</v>
      </c>
      <c r="C687" s="46">
        <v>5.5826407037414274</v>
      </c>
      <c r="D687" s="46">
        <v>-99</v>
      </c>
      <c r="E687" s="46" t="s">
        <v>347</v>
      </c>
      <c r="F687" s="46" t="s">
        <v>526</v>
      </c>
      <c r="G687" s="153" t="s">
        <v>527</v>
      </c>
    </row>
    <row r="688" spans="1:7">
      <c r="A688" s="46" t="s">
        <v>11</v>
      </c>
      <c r="B688" s="46">
        <v>282</v>
      </c>
      <c r="C688" s="46">
        <v>0.9705910086360181</v>
      </c>
      <c r="D688" s="46">
        <v>-99</v>
      </c>
      <c r="E688" s="46" t="s">
        <v>347</v>
      </c>
      <c r="F688" s="46" t="s">
        <v>526</v>
      </c>
      <c r="G688" s="153" t="s">
        <v>527</v>
      </c>
    </row>
    <row r="689" spans="1:7">
      <c r="A689" s="46" t="s">
        <v>11</v>
      </c>
      <c r="B689" s="46">
        <v>671</v>
      </c>
      <c r="C689" s="46">
        <v>0</v>
      </c>
      <c r="D689" s="46">
        <v>-99</v>
      </c>
      <c r="E689" s="46" t="s">
        <v>347</v>
      </c>
      <c r="F689" s="46" t="s">
        <v>526</v>
      </c>
      <c r="G689" s="153" t="s">
        <v>527</v>
      </c>
    </row>
    <row r="690" spans="1:7">
      <c r="A690" s="46" t="s">
        <v>11</v>
      </c>
      <c r="B690" s="46">
        <v>109</v>
      </c>
      <c r="C690" s="46">
        <v>0</v>
      </c>
      <c r="D690" s="46">
        <v>-99</v>
      </c>
      <c r="E690" s="46" t="s">
        <v>347</v>
      </c>
      <c r="F690" s="46" t="s">
        <v>526</v>
      </c>
      <c r="G690" s="153" t="s">
        <v>527</v>
      </c>
    </row>
    <row r="691" spans="1:7">
      <c r="A691" s="46" t="s">
        <v>11</v>
      </c>
      <c r="B691" s="46">
        <v>491</v>
      </c>
      <c r="C691" s="46">
        <v>0</v>
      </c>
      <c r="D691" s="46">
        <v>-99</v>
      </c>
      <c r="E691" s="46" t="s">
        <v>347</v>
      </c>
      <c r="F691" s="46" t="s">
        <v>526</v>
      </c>
      <c r="G691" s="153" t="s">
        <v>527</v>
      </c>
    </row>
    <row r="692" spans="1:7">
      <c r="A692" s="46" t="s">
        <v>11</v>
      </c>
      <c r="B692" s="46">
        <v>508</v>
      </c>
      <c r="C692" s="46">
        <v>3.3663071223673909E-2</v>
      </c>
      <c r="D692" s="46">
        <v>-99</v>
      </c>
      <c r="E692" s="46" t="s">
        <v>347</v>
      </c>
      <c r="F692" s="46" t="s">
        <v>526</v>
      </c>
      <c r="G692" s="153" t="s">
        <v>527</v>
      </c>
    </row>
    <row r="693" spans="1:7">
      <c r="A693" s="46" t="s">
        <v>11</v>
      </c>
      <c r="B693" s="46">
        <v>620</v>
      </c>
      <c r="C693" s="46">
        <v>0.11660734877350744</v>
      </c>
      <c r="D693" s="46">
        <v>-99</v>
      </c>
      <c r="E693" s="46" t="s">
        <v>347</v>
      </c>
      <c r="F693" s="46" t="s">
        <v>526</v>
      </c>
      <c r="G693" s="153" t="s">
        <v>527</v>
      </c>
    </row>
    <row r="694" spans="1:7">
      <c r="A694" s="46" t="s">
        <v>11</v>
      </c>
      <c r="B694" s="46">
        <v>301</v>
      </c>
      <c r="C694" s="46">
        <v>0.51480565683553348</v>
      </c>
      <c r="D694" s="46">
        <v>-99</v>
      </c>
      <c r="E694" s="46" t="s">
        <v>347</v>
      </c>
      <c r="F694" s="46" t="s">
        <v>529</v>
      </c>
      <c r="G694" s="153" t="s">
        <v>527</v>
      </c>
    </row>
    <row r="695" spans="1:7">
      <c r="A695" s="46" t="s">
        <v>11</v>
      </c>
      <c r="B695" s="46">
        <v>283</v>
      </c>
      <c r="C695" s="46">
        <v>0.91484971181293084</v>
      </c>
      <c r="D695" s="46">
        <v>-99</v>
      </c>
      <c r="E695" s="46" t="s">
        <v>347</v>
      </c>
      <c r="F695" s="46" t="s">
        <v>529</v>
      </c>
      <c r="G695" s="153" t="s">
        <v>527</v>
      </c>
    </row>
    <row r="696" spans="1:7">
      <c r="A696" s="46" t="s">
        <v>11</v>
      </c>
      <c r="B696" s="46">
        <v>845</v>
      </c>
      <c r="C696" s="46">
        <v>6.8196034680402196E-2</v>
      </c>
      <c r="D696" s="46">
        <v>-99</v>
      </c>
      <c r="E696" s="46" t="s">
        <v>347</v>
      </c>
      <c r="F696" s="46" t="s">
        <v>529</v>
      </c>
      <c r="G696" s="153" t="s">
        <v>527</v>
      </c>
    </row>
    <row r="697" spans="1:7">
      <c r="A697" s="46" t="s">
        <v>11</v>
      </c>
      <c r="B697" s="46">
        <v>673</v>
      </c>
      <c r="C697" s="46">
        <v>0.45348366693873426</v>
      </c>
      <c r="D697" s="46">
        <v>-99</v>
      </c>
      <c r="E697" s="46" t="s">
        <v>347</v>
      </c>
      <c r="F697" s="46" t="s">
        <v>529</v>
      </c>
      <c r="G697" s="153" t="s">
        <v>527</v>
      </c>
    </row>
    <row r="698" spans="1:7">
      <c r="A698" s="46" t="s">
        <v>11</v>
      </c>
      <c r="B698" s="46">
        <v>313</v>
      </c>
      <c r="C698" s="46">
        <v>0.29079472599314554</v>
      </c>
      <c r="D698" s="46">
        <v>-99</v>
      </c>
      <c r="E698" s="46" t="s">
        <v>347</v>
      </c>
      <c r="F698" s="46" t="s">
        <v>529</v>
      </c>
      <c r="G698" s="153" t="s">
        <v>527</v>
      </c>
    </row>
    <row r="699" spans="1:7">
      <c r="A699" s="46" t="s">
        <v>11</v>
      </c>
      <c r="B699" s="46">
        <v>382</v>
      </c>
      <c r="C699" s="46">
        <v>0</v>
      </c>
      <c r="D699" s="46">
        <v>-99</v>
      </c>
      <c r="E699" s="46" t="s">
        <v>347</v>
      </c>
      <c r="F699" s="46" t="s">
        <v>529</v>
      </c>
      <c r="G699" s="153" t="s">
        <v>527</v>
      </c>
    </row>
    <row r="700" spans="1:7">
      <c r="A700" s="46" t="s">
        <v>11</v>
      </c>
      <c r="B700" s="46">
        <v>465</v>
      </c>
      <c r="C700" s="46">
        <v>8.1012079499417418</v>
      </c>
      <c r="D700" s="46">
        <v>-99</v>
      </c>
      <c r="E700" s="46" t="s">
        <v>347</v>
      </c>
      <c r="F700" s="46" t="s">
        <v>529</v>
      </c>
      <c r="G700" s="153" t="s">
        <v>527</v>
      </c>
    </row>
    <row r="701" spans="1:7">
      <c r="A701" s="46" t="s">
        <v>11</v>
      </c>
      <c r="B701" s="46">
        <v>716</v>
      </c>
      <c r="C701" s="46">
        <v>0.1633132696709069</v>
      </c>
      <c r="D701" s="46">
        <v>-99</v>
      </c>
      <c r="E701" s="46" t="s">
        <v>347</v>
      </c>
      <c r="F701" s="46" t="s">
        <v>529</v>
      </c>
      <c r="G701" s="153" t="s">
        <v>527</v>
      </c>
    </row>
    <row r="702" spans="1:7">
      <c r="A702" s="46" t="s">
        <v>11</v>
      </c>
      <c r="B702" s="46">
        <v>840</v>
      </c>
      <c r="C702" s="46">
        <v>2.9642586093150208E-2</v>
      </c>
      <c r="D702" s="46">
        <v>-99</v>
      </c>
      <c r="E702" s="46" t="s">
        <v>347</v>
      </c>
      <c r="F702" s="46" t="s">
        <v>529</v>
      </c>
      <c r="G702" s="153" t="s">
        <v>527</v>
      </c>
    </row>
    <row r="703" spans="1:7">
      <c r="A703" s="46" t="s">
        <v>11</v>
      </c>
      <c r="B703" s="46">
        <v>281</v>
      </c>
      <c r="C703" s="46">
        <v>1.0785641810403428</v>
      </c>
      <c r="D703" s="46">
        <v>-99</v>
      </c>
      <c r="E703" s="46" t="s">
        <v>347</v>
      </c>
      <c r="F703" s="46" t="s">
        <v>529</v>
      </c>
      <c r="G703" s="153" t="s">
        <v>527</v>
      </c>
    </row>
    <row r="704" spans="1:7">
      <c r="A704" s="46" t="s">
        <v>11</v>
      </c>
      <c r="B704" s="46">
        <v>279</v>
      </c>
      <c r="C704" s="46">
        <v>3.6201663598099252</v>
      </c>
      <c r="D704" s="46">
        <v>-99</v>
      </c>
      <c r="E704" s="46" t="s">
        <v>347</v>
      </c>
      <c r="F704" s="46" t="s">
        <v>529</v>
      </c>
      <c r="G704" s="153" t="s">
        <v>527</v>
      </c>
    </row>
    <row r="705" spans="1:7">
      <c r="A705" s="46" t="s">
        <v>11</v>
      </c>
      <c r="B705" s="46">
        <v>188</v>
      </c>
      <c r="C705" s="46">
        <v>1.2381474365507343</v>
      </c>
      <c r="D705" s="46">
        <v>-99</v>
      </c>
      <c r="E705" s="46" t="s">
        <v>347</v>
      </c>
      <c r="F705" s="46" t="s">
        <v>529</v>
      </c>
      <c r="G705" s="153" t="s">
        <v>527</v>
      </c>
    </row>
    <row r="706" spans="1:7">
      <c r="A706" s="46" t="s">
        <v>11</v>
      </c>
      <c r="B706" s="46">
        <v>536</v>
      </c>
      <c r="C706" s="46">
        <v>0.12056423960762346</v>
      </c>
      <c r="D706" s="46">
        <v>-99</v>
      </c>
      <c r="E706" s="46" t="s">
        <v>347</v>
      </c>
      <c r="F706" s="46" t="s">
        <v>529</v>
      </c>
      <c r="G706" s="153" t="s">
        <v>527</v>
      </c>
    </row>
    <row r="707" spans="1:7">
      <c r="A707" s="46" t="s">
        <v>11</v>
      </c>
      <c r="B707" s="46">
        <v>2297</v>
      </c>
      <c r="C707" s="46">
        <v>3.6511490723139759</v>
      </c>
      <c r="D707" s="46">
        <v>-99</v>
      </c>
      <c r="E707" s="46" t="s">
        <v>347</v>
      </c>
      <c r="F707" s="46" t="s">
        <v>229</v>
      </c>
      <c r="G707" s="153" t="s">
        <v>527</v>
      </c>
    </row>
    <row r="708" spans="1:7">
      <c r="A708" s="46" t="s">
        <v>11</v>
      </c>
      <c r="B708" s="46">
        <v>596</v>
      </c>
      <c r="C708" s="46">
        <v>2.2532208628614981E-2</v>
      </c>
      <c r="D708" s="46">
        <v>-99</v>
      </c>
      <c r="E708" s="46" t="s">
        <v>347</v>
      </c>
      <c r="F708" s="46" t="s">
        <v>531</v>
      </c>
      <c r="G708" s="153" t="s">
        <v>527</v>
      </c>
    </row>
    <row r="709" spans="1:7">
      <c r="A709" s="46" t="s">
        <v>11</v>
      </c>
      <c r="B709" s="46">
        <v>59</v>
      </c>
      <c r="C709" s="46">
        <v>9.7552446942987869E-2</v>
      </c>
      <c r="D709" s="46">
        <v>-99</v>
      </c>
      <c r="E709" s="46" t="s">
        <v>347</v>
      </c>
      <c r="F709" s="46" t="s">
        <v>531</v>
      </c>
      <c r="G709" s="153" t="s">
        <v>527</v>
      </c>
    </row>
    <row r="710" spans="1:7">
      <c r="A710" s="46" t="s">
        <v>11</v>
      </c>
      <c r="B710" s="46">
        <v>135</v>
      </c>
      <c r="C710" s="46">
        <v>2.533666287361948E-3</v>
      </c>
      <c r="D710" s="46">
        <v>-99</v>
      </c>
      <c r="E710" s="46" t="s">
        <v>347</v>
      </c>
      <c r="F710" s="46" t="s">
        <v>531</v>
      </c>
      <c r="G710" s="153" t="s">
        <v>527</v>
      </c>
    </row>
    <row r="711" spans="1:7">
      <c r="A711" s="46" t="s">
        <v>11</v>
      </c>
      <c r="B711" s="46">
        <v>2673</v>
      </c>
      <c r="C711" s="46">
        <v>5.3606489877717415E-4</v>
      </c>
      <c r="D711" s="46">
        <v>-99</v>
      </c>
      <c r="E711" s="46" t="s">
        <v>347</v>
      </c>
      <c r="F711" s="46" t="s">
        <v>531</v>
      </c>
      <c r="G711" s="153" t="s">
        <v>527</v>
      </c>
    </row>
    <row r="712" spans="1:7">
      <c r="A712" s="46" t="s">
        <v>11</v>
      </c>
      <c r="B712" s="46">
        <v>839</v>
      </c>
      <c r="C712" s="46">
        <v>0.31850134162865756</v>
      </c>
      <c r="D712" s="46">
        <v>-99</v>
      </c>
      <c r="E712" s="46" t="s">
        <v>347</v>
      </c>
      <c r="F712" s="46" t="s">
        <v>531</v>
      </c>
      <c r="G712" s="153" t="s">
        <v>527</v>
      </c>
    </row>
    <row r="713" spans="1:7">
      <c r="A713" s="46" t="s">
        <v>11</v>
      </c>
      <c r="B713" s="46">
        <v>199</v>
      </c>
      <c r="C713" s="46">
        <v>4.2257414056298223E-2</v>
      </c>
      <c r="D713" s="46">
        <v>-99</v>
      </c>
      <c r="E713" s="46" t="s">
        <v>347</v>
      </c>
      <c r="F713" s="46" t="s">
        <v>531</v>
      </c>
      <c r="G713" s="153" t="s">
        <v>527</v>
      </c>
    </row>
    <row r="714" spans="1:7">
      <c r="A714" s="46" t="s">
        <v>11</v>
      </c>
      <c r="B714" s="46">
        <v>152</v>
      </c>
      <c r="C714" s="46">
        <v>0.26181429003837764</v>
      </c>
      <c r="D714" s="46">
        <v>-99</v>
      </c>
      <c r="E714" s="46" t="s">
        <v>347</v>
      </c>
      <c r="F714" s="46" t="s">
        <v>531</v>
      </c>
      <c r="G714" s="153" t="s">
        <v>527</v>
      </c>
    </row>
    <row r="715" spans="1:7">
      <c r="A715" s="46" t="s">
        <v>11</v>
      </c>
      <c r="B715" s="46">
        <v>44</v>
      </c>
      <c r="C715" s="46">
        <v>4.5030820898308552E-2</v>
      </c>
      <c r="D715" s="46">
        <v>-99</v>
      </c>
      <c r="E715" s="46" t="s">
        <v>347</v>
      </c>
      <c r="F715" s="46" t="s">
        <v>531</v>
      </c>
      <c r="G715" s="153" t="s">
        <v>527</v>
      </c>
    </row>
    <row r="716" spans="1:7">
      <c r="A716" s="46" t="s">
        <v>11</v>
      </c>
      <c r="B716" s="46">
        <v>550</v>
      </c>
      <c r="C716" s="46">
        <v>0.12357231101331892</v>
      </c>
      <c r="D716" s="46">
        <v>-99</v>
      </c>
      <c r="E716" s="46" t="s">
        <v>347</v>
      </c>
      <c r="F716" s="46" t="s">
        <v>531</v>
      </c>
      <c r="G716" s="153" t="s">
        <v>527</v>
      </c>
    </row>
    <row r="717" spans="1:7">
      <c r="A717" s="46" t="s">
        <v>11</v>
      </c>
      <c r="B717" s="46">
        <v>605</v>
      </c>
      <c r="C717" s="46">
        <v>0.33711669860409504</v>
      </c>
      <c r="D717" s="46">
        <v>-99</v>
      </c>
      <c r="E717" s="46" t="s">
        <v>347</v>
      </c>
      <c r="F717" s="46" t="s">
        <v>531</v>
      </c>
      <c r="G717" s="153" t="s">
        <v>527</v>
      </c>
    </row>
    <row r="718" spans="1:7">
      <c r="A718" s="46" t="s">
        <v>11</v>
      </c>
      <c r="B718" s="46">
        <v>601</v>
      </c>
      <c r="C718" s="46">
        <v>0.3302454225876596</v>
      </c>
      <c r="D718" s="46">
        <v>-99</v>
      </c>
      <c r="E718" s="46" t="s">
        <v>347</v>
      </c>
      <c r="F718" s="46" t="s">
        <v>531</v>
      </c>
      <c r="G718" s="153" t="s">
        <v>527</v>
      </c>
    </row>
    <row r="719" spans="1:7">
      <c r="A719" s="46" t="s">
        <v>11</v>
      </c>
      <c r="B719" s="46">
        <v>385</v>
      </c>
      <c r="C719" s="46">
        <v>0.12923764195306447</v>
      </c>
      <c r="D719" s="46">
        <v>-99</v>
      </c>
      <c r="E719" s="46" t="s">
        <v>347</v>
      </c>
      <c r="F719" s="46" t="s">
        <v>531</v>
      </c>
      <c r="G719" s="153" t="s">
        <v>527</v>
      </c>
    </row>
    <row r="720" spans="1:7">
      <c r="A720" s="46" t="s">
        <v>11</v>
      </c>
      <c r="B720" s="46">
        <v>388</v>
      </c>
      <c r="C720" s="46">
        <v>5.4878828318939199E-2</v>
      </c>
      <c r="D720" s="46">
        <v>-99</v>
      </c>
      <c r="E720" s="46" t="s">
        <v>347</v>
      </c>
      <c r="F720" s="46" t="s">
        <v>531</v>
      </c>
      <c r="G720" s="153" t="s">
        <v>527</v>
      </c>
    </row>
    <row r="721" spans="1:7">
      <c r="A721" s="46" t="s">
        <v>11</v>
      </c>
      <c r="B721" s="46">
        <v>977</v>
      </c>
      <c r="C721" s="46">
        <v>6.9814514171981433E-4</v>
      </c>
      <c r="D721" s="46">
        <v>-99</v>
      </c>
      <c r="E721" s="46" t="s">
        <v>347</v>
      </c>
      <c r="F721" s="46" t="s">
        <v>531</v>
      </c>
      <c r="G721" s="153" t="s">
        <v>527</v>
      </c>
    </row>
    <row r="722" spans="1:7">
      <c r="A722" s="46" t="s">
        <v>11</v>
      </c>
      <c r="B722" s="46">
        <v>435</v>
      </c>
      <c r="C722" s="46">
        <v>1.28032615560431E-2</v>
      </c>
      <c r="D722" s="46">
        <v>-99</v>
      </c>
      <c r="E722" s="46" t="s">
        <v>347</v>
      </c>
      <c r="F722" s="46" t="s">
        <v>531</v>
      </c>
      <c r="G722" s="153" t="s">
        <v>527</v>
      </c>
    </row>
    <row r="723" spans="1:7">
      <c r="A723" s="46" t="s">
        <v>11</v>
      </c>
      <c r="B723" s="46">
        <v>51</v>
      </c>
      <c r="C723" s="46">
        <v>7.3489105630099819E-2</v>
      </c>
      <c r="D723" s="46">
        <v>-99</v>
      </c>
      <c r="E723" s="46" t="s">
        <v>347</v>
      </c>
      <c r="F723" s="46" t="s">
        <v>531</v>
      </c>
      <c r="G723" s="153" t="s">
        <v>527</v>
      </c>
    </row>
    <row r="724" spans="1:7">
      <c r="A724" s="46" t="s">
        <v>11</v>
      </c>
      <c r="B724" s="46">
        <v>391</v>
      </c>
      <c r="C724" s="46">
        <v>6.5111360611742761E-2</v>
      </c>
      <c r="D724" s="46">
        <v>-99</v>
      </c>
      <c r="E724" s="46" t="s">
        <v>347</v>
      </c>
      <c r="F724" s="46" t="s">
        <v>531</v>
      </c>
      <c r="G724" s="153" t="s">
        <v>527</v>
      </c>
    </row>
    <row r="725" spans="1:7">
      <c r="A725" s="46" t="s">
        <v>11</v>
      </c>
      <c r="B725" s="46">
        <v>600</v>
      </c>
      <c r="C725" s="46">
        <v>0.13451320147370294</v>
      </c>
      <c r="D725" s="46">
        <v>-99</v>
      </c>
      <c r="E725" s="46" t="s">
        <v>347</v>
      </c>
      <c r="F725" s="46" t="s">
        <v>531</v>
      </c>
      <c r="G725" s="153" t="s">
        <v>527</v>
      </c>
    </row>
    <row r="726" spans="1:7">
      <c r="A726" s="46" t="s">
        <v>11</v>
      </c>
      <c r="B726" s="46">
        <v>247</v>
      </c>
      <c r="C726" s="46">
        <v>0.15249032374648455</v>
      </c>
      <c r="D726" s="46">
        <v>-99</v>
      </c>
      <c r="E726" s="46" t="s">
        <v>347</v>
      </c>
      <c r="F726" s="46" t="s">
        <v>531</v>
      </c>
      <c r="G726" s="153" t="s">
        <v>527</v>
      </c>
    </row>
    <row r="727" spans="1:7">
      <c r="A727" s="46" t="s">
        <v>11</v>
      </c>
      <c r="B727" s="46">
        <v>1125</v>
      </c>
      <c r="C727" s="46">
        <v>6.7075346772363501E-2</v>
      </c>
      <c r="D727" s="46">
        <v>-99</v>
      </c>
      <c r="E727" s="46" t="s">
        <v>347</v>
      </c>
      <c r="F727" s="46" t="s">
        <v>531</v>
      </c>
      <c r="G727" s="153" t="s">
        <v>527</v>
      </c>
    </row>
    <row r="728" spans="1:7">
      <c r="A728" s="46" t="s">
        <v>11</v>
      </c>
      <c r="B728" s="46">
        <v>1161</v>
      </c>
      <c r="C728" s="46">
        <v>5.3959820117196806E-2</v>
      </c>
      <c r="D728" s="46">
        <v>-99</v>
      </c>
      <c r="E728" s="46" t="s">
        <v>347</v>
      </c>
      <c r="F728" s="46" t="s">
        <v>531</v>
      </c>
      <c r="G728" s="153" t="s">
        <v>527</v>
      </c>
    </row>
    <row r="729" spans="1:7">
      <c r="A729" s="46" t="s">
        <v>11</v>
      </c>
      <c r="B729" s="46">
        <v>390</v>
      </c>
      <c r="C729" s="46">
        <v>4.1459656663311771E-2</v>
      </c>
      <c r="D729" s="46">
        <v>-99</v>
      </c>
      <c r="E729" s="46" t="s">
        <v>347</v>
      </c>
      <c r="F729" s="46" t="s">
        <v>531</v>
      </c>
      <c r="G729" s="153" t="s">
        <v>527</v>
      </c>
    </row>
    <row r="730" spans="1:7">
      <c r="A730" s="46" t="s">
        <v>11</v>
      </c>
      <c r="B730" s="46">
        <v>121</v>
      </c>
      <c r="C730" s="46">
        <v>6.1240155258508559E-2</v>
      </c>
      <c r="D730" s="46">
        <v>-99</v>
      </c>
      <c r="E730" s="46" t="s">
        <v>347</v>
      </c>
      <c r="F730" s="46" t="s">
        <v>531</v>
      </c>
      <c r="G730" s="153" t="s">
        <v>527</v>
      </c>
    </row>
    <row r="731" spans="1:7">
      <c r="A731" s="46" t="s">
        <v>11</v>
      </c>
      <c r="B731" s="46">
        <v>740</v>
      </c>
      <c r="C731" s="46">
        <v>3.9123295026536414E-2</v>
      </c>
      <c r="D731" s="46">
        <v>-99</v>
      </c>
      <c r="E731" s="46" t="s">
        <v>347</v>
      </c>
      <c r="F731" s="46" t="s">
        <v>531</v>
      </c>
      <c r="G731" s="153" t="s">
        <v>527</v>
      </c>
    </row>
    <row r="732" spans="1:7">
      <c r="A732" s="46" t="s">
        <v>11</v>
      </c>
      <c r="B732" s="46">
        <v>485</v>
      </c>
      <c r="C732" s="46">
        <v>3.0164132230050194E-2</v>
      </c>
      <c r="D732" s="46">
        <v>-99</v>
      </c>
      <c r="E732" s="46" t="s">
        <v>347</v>
      </c>
      <c r="F732" s="46" t="s">
        <v>531</v>
      </c>
      <c r="G732" s="153" t="s">
        <v>527</v>
      </c>
    </row>
    <row r="733" spans="1:7">
      <c r="A733" s="46" t="s">
        <v>11</v>
      </c>
      <c r="B733" s="46">
        <v>185</v>
      </c>
      <c r="C733" s="46">
        <v>0.12559483983643466</v>
      </c>
      <c r="D733" s="46">
        <v>-99</v>
      </c>
      <c r="E733" s="46" t="s">
        <v>347</v>
      </c>
      <c r="F733" s="46" t="s">
        <v>531</v>
      </c>
      <c r="G733" s="153" t="s">
        <v>527</v>
      </c>
    </row>
    <row r="734" spans="1:7">
      <c r="A734" s="46" t="s">
        <v>11</v>
      </c>
      <c r="B734" s="46">
        <v>25</v>
      </c>
      <c r="C734" s="46">
        <v>5.3434738743288537E-2</v>
      </c>
      <c r="D734" s="46">
        <v>-99</v>
      </c>
      <c r="E734" s="46" t="s">
        <v>347</v>
      </c>
      <c r="F734" s="46" t="s">
        <v>531</v>
      </c>
      <c r="G734" s="153" t="s">
        <v>527</v>
      </c>
    </row>
    <row r="735" spans="1:7">
      <c r="A735" s="46" t="s">
        <v>11</v>
      </c>
      <c r="B735" s="46">
        <v>23</v>
      </c>
      <c r="C735" s="46">
        <v>7.4116850830267825E-2</v>
      </c>
      <c r="D735" s="46">
        <v>-99</v>
      </c>
      <c r="E735" s="46" t="s">
        <v>347</v>
      </c>
      <c r="F735" s="46" t="s">
        <v>531</v>
      </c>
      <c r="G735" s="153" t="s">
        <v>527</v>
      </c>
    </row>
    <row r="736" spans="1:7">
      <c r="A736" s="46" t="s">
        <v>11</v>
      </c>
      <c r="B736" s="46">
        <v>118</v>
      </c>
      <c r="C736" s="46">
        <v>0.28181658968512785</v>
      </c>
      <c r="D736" s="46">
        <v>-99</v>
      </c>
      <c r="E736" s="46" t="s">
        <v>347</v>
      </c>
      <c r="F736" s="46" t="s">
        <v>531</v>
      </c>
      <c r="G736" s="153" t="s">
        <v>527</v>
      </c>
    </row>
    <row r="737" spans="1:7">
      <c r="A737" s="46" t="s">
        <v>11</v>
      </c>
      <c r="B737" s="46">
        <v>140</v>
      </c>
      <c r="C737" s="46">
        <v>8.3934149462761662E-2</v>
      </c>
      <c r="D737" s="46">
        <v>-99</v>
      </c>
      <c r="E737" s="46" t="s">
        <v>347</v>
      </c>
      <c r="F737" s="46" t="s">
        <v>531</v>
      </c>
      <c r="G737" s="153" t="s">
        <v>527</v>
      </c>
    </row>
    <row r="738" spans="1:7">
      <c r="A738" s="46" t="s">
        <v>11</v>
      </c>
      <c r="B738" s="46">
        <v>130</v>
      </c>
      <c r="C738" s="46">
        <v>3.4712791368603835E-2</v>
      </c>
      <c r="D738" s="46">
        <v>-99</v>
      </c>
      <c r="E738" s="46" t="s">
        <v>347</v>
      </c>
      <c r="F738" s="46" t="s">
        <v>531</v>
      </c>
      <c r="G738" s="153" t="s">
        <v>527</v>
      </c>
    </row>
    <row r="739" spans="1:7">
      <c r="A739" s="46" t="s">
        <v>11</v>
      </c>
      <c r="B739" s="46">
        <v>138</v>
      </c>
      <c r="C739" s="46">
        <v>7.229871431496988E-3</v>
      </c>
      <c r="D739" s="46">
        <v>-99</v>
      </c>
      <c r="E739" s="46" t="s">
        <v>347</v>
      </c>
      <c r="F739" s="46" t="s">
        <v>531</v>
      </c>
      <c r="G739" s="153" t="s">
        <v>527</v>
      </c>
    </row>
    <row r="740" spans="1:7">
      <c r="A740" s="46" t="s">
        <v>11</v>
      </c>
      <c r="B740" s="46">
        <v>245</v>
      </c>
      <c r="C740" s="46">
        <v>0.14010359826963364</v>
      </c>
      <c r="D740" s="46">
        <v>-99</v>
      </c>
      <c r="E740" s="46" t="s">
        <v>347</v>
      </c>
      <c r="F740" s="46" t="s">
        <v>531</v>
      </c>
      <c r="G740" s="153" t="s">
        <v>527</v>
      </c>
    </row>
    <row r="741" spans="1:7">
      <c r="A741" s="46" t="s">
        <v>11</v>
      </c>
      <c r="B741" s="46">
        <v>264</v>
      </c>
      <c r="C741" s="46">
        <v>1.9182202552262721E-2</v>
      </c>
      <c r="D741" s="46">
        <v>-99</v>
      </c>
      <c r="E741" s="46" t="s">
        <v>347</v>
      </c>
      <c r="F741" s="46" t="s">
        <v>531</v>
      </c>
      <c r="G741" s="153" t="s">
        <v>527</v>
      </c>
    </row>
    <row r="742" spans="1:7">
      <c r="A742" s="46" t="s">
        <v>11</v>
      </c>
      <c r="B742" s="46">
        <v>244</v>
      </c>
      <c r="C742" s="46">
        <v>5.830634648845047E-2</v>
      </c>
      <c r="D742" s="46">
        <v>-99</v>
      </c>
      <c r="E742" s="46" t="s">
        <v>347</v>
      </c>
      <c r="F742" s="46" t="s">
        <v>531</v>
      </c>
      <c r="G742" s="153" t="s">
        <v>527</v>
      </c>
    </row>
    <row r="743" spans="1:7">
      <c r="A743" s="46" t="s">
        <v>11</v>
      </c>
      <c r="B743" s="46">
        <v>194</v>
      </c>
      <c r="C743" s="46">
        <v>7.592295207151184E-2</v>
      </c>
      <c r="D743" s="46">
        <v>-99</v>
      </c>
      <c r="E743" s="46" t="s">
        <v>347</v>
      </c>
      <c r="F743" s="46" t="s">
        <v>531</v>
      </c>
      <c r="G743" s="153" t="s">
        <v>527</v>
      </c>
    </row>
    <row r="744" spans="1:7">
      <c r="A744" s="46" t="s">
        <v>11</v>
      </c>
      <c r="B744" s="46">
        <v>193</v>
      </c>
      <c r="C744" s="46">
        <v>6.6600634121973049E-2</v>
      </c>
      <c r="D744" s="46">
        <v>-99</v>
      </c>
      <c r="E744" s="46" t="s">
        <v>347</v>
      </c>
      <c r="F744" s="46" t="s">
        <v>531</v>
      </c>
      <c r="G744" s="153" t="s">
        <v>527</v>
      </c>
    </row>
    <row r="745" spans="1:7">
      <c r="A745" s="46" t="s">
        <v>11</v>
      </c>
      <c r="B745" s="46">
        <v>1118</v>
      </c>
      <c r="C745" s="46">
        <v>1.5991441540200955E-2</v>
      </c>
      <c r="D745" s="46">
        <v>-99</v>
      </c>
      <c r="E745" s="46" t="s">
        <v>347</v>
      </c>
      <c r="F745" s="46" t="s">
        <v>531</v>
      </c>
      <c r="G745" s="153" t="s">
        <v>527</v>
      </c>
    </row>
    <row r="746" spans="1:7">
      <c r="A746" s="46" t="s">
        <v>11</v>
      </c>
      <c r="B746" s="46">
        <v>76</v>
      </c>
      <c r="C746" s="46">
        <v>0.16382131175166539</v>
      </c>
      <c r="D746" s="46">
        <v>-99</v>
      </c>
      <c r="E746" s="46" t="s">
        <v>347</v>
      </c>
      <c r="F746" s="46" t="s">
        <v>531</v>
      </c>
      <c r="G746" s="153" t="s">
        <v>527</v>
      </c>
    </row>
    <row r="747" spans="1:7">
      <c r="A747" s="46" t="s">
        <v>11</v>
      </c>
      <c r="B747" s="46">
        <v>80</v>
      </c>
      <c r="C747" s="46">
        <v>8.4224874732919758E-2</v>
      </c>
      <c r="D747" s="46">
        <v>-99</v>
      </c>
      <c r="E747" s="46" t="s">
        <v>347</v>
      </c>
      <c r="F747" s="46" t="s">
        <v>531</v>
      </c>
      <c r="G747" s="153" t="s">
        <v>527</v>
      </c>
    </row>
    <row r="748" spans="1:7">
      <c r="A748" s="46" t="s">
        <v>11</v>
      </c>
      <c r="B748" s="46">
        <v>239</v>
      </c>
      <c r="C748" s="46">
        <v>0.11900617007467859</v>
      </c>
      <c r="D748" s="46">
        <v>-99</v>
      </c>
      <c r="E748" s="46" t="s">
        <v>347</v>
      </c>
      <c r="F748" s="46" t="s">
        <v>531</v>
      </c>
      <c r="G748" s="153" t="s">
        <v>527</v>
      </c>
    </row>
    <row r="749" spans="1:7">
      <c r="A749" s="46" t="s">
        <v>11</v>
      </c>
      <c r="B749" s="46">
        <v>89</v>
      </c>
      <c r="C749" s="46">
        <v>5.0184208327683472E-2</v>
      </c>
      <c r="D749" s="46">
        <v>-99</v>
      </c>
      <c r="E749" s="46" t="s">
        <v>347</v>
      </c>
      <c r="F749" s="46" t="s">
        <v>531</v>
      </c>
      <c r="G749" s="153" t="s">
        <v>527</v>
      </c>
    </row>
    <row r="750" spans="1:7">
      <c r="A750" s="46" t="s">
        <v>11</v>
      </c>
      <c r="B750" s="46">
        <v>94</v>
      </c>
      <c r="C750" s="46">
        <v>4.2394791414780038E-2</v>
      </c>
      <c r="D750" s="46">
        <v>-99</v>
      </c>
      <c r="E750" s="46" t="s">
        <v>347</v>
      </c>
      <c r="F750" s="46" t="s">
        <v>531</v>
      </c>
      <c r="G750" s="153" t="s">
        <v>527</v>
      </c>
    </row>
    <row r="751" spans="1:7">
      <c r="A751" s="46" t="s">
        <v>11</v>
      </c>
      <c r="B751" s="46">
        <v>187</v>
      </c>
      <c r="C751" s="46">
        <v>1.3311334204763299E-2</v>
      </c>
      <c r="D751" s="46">
        <v>-99</v>
      </c>
      <c r="E751" s="46" t="s">
        <v>347</v>
      </c>
      <c r="F751" s="46" t="s">
        <v>531</v>
      </c>
      <c r="G751" s="153" t="s">
        <v>527</v>
      </c>
    </row>
    <row r="752" spans="1:7">
      <c r="A752" s="46" t="s">
        <v>11</v>
      </c>
      <c r="B752" s="46">
        <v>515</v>
      </c>
      <c r="C752" s="46">
        <v>0.16199590424268176</v>
      </c>
      <c r="D752" s="46">
        <v>-99</v>
      </c>
      <c r="E752" s="46" t="s">
        <v>347</v>
      </c>
      <c r="F752" s="46" t="s">
        <v>531</v>
      </c>
      <c r="G752" s="153" t="s">
        <v>527</v>
      </c>
    </row>
    <row r="753" spans="1:7">
      <c r="A753" s="46" t="s">
        <v>11</v>
      </c>
      <c r="B753" s="46">
        <v>122</v>
      </c>
      <c r="C753" s="46">
        <v>4.5899460576228061E-2</v>
      </c>
      <c r="D753" s="46">
        <v>-99</v>
      </c>
      <c r="E753" s="46" t="s">
        <v>347</v>
      </c>
      <c r="F753" s="46" t="s">
        <v>531</v>
      </c>
      <c r="G753" s="153" t="s">
        <v>527</v>
      </c>
    </row>
    <row r="754" spans="1:7">
      <c r="A754" s="46" t="s">
        <v>11</v>
      </c>
      <c r="B754" s="46">
        <v>184</v>
      </c>
      <c r="C754" s="46">
        <v>3.0511790579073761</v>
      </c>
      <c r="D754" s="46">
        <v>-99</v>
      </c>
      <c r="E754" s="46" t="s">
        <v>347</v>
      </c>
      <c r="F754" s="46" t="s">
        <v>531</v>
      </c>
      <c r="G754" s="153" t="s">
        <v>527</v>
      </c>
    </row>
    <row r="755" spans="1:7">
      <c r="A755" s="46" t="s">
        <v>11</v>
      </c>
      <c r="B755" s="46">
        <v>104</v>
      </c>
      <c r="C755" s="46">
        <v>3.0408143709765321E-2</v>
      </c>
      <c r="D755" s="46">
        <v>-99</v>
      </c>
      <c r="E755" s="46" t="s">
        <v>347</v>
      </c>
      <c r="F755" s="46" t="s">
        <v>531</v>
      </c>
      <c r="G755" s="153" t="s">
        <v>527</v>
      </c>
    </row>
    <row r="756" spans="1:7">
      <c r="A756" s="46" t="s">
        <v>11</v>
      </c>
      <c r="B756" s="46">
        <v>369</v>
      </c>
      <c r="C756" s="46">
        <v>2.2338992426225484E-2</v>
      </c>
      <c r="D756" s="46">
        <v>-99</v>
      </c>
      <c r="E756" s="46" t="s">
        <v>347</v>
      </c>
      <c r="F756" s="46" t="s">
        <v>531</v>
      </c>
      <c r="G756" s="153" t="s">
        <v>527</v>
      </c>
    </row>
    <row r="757" spans="1:7">
      <c r="A757" s="46" t="s">
        <v>11</v>
      </c>
      <c r="B757" s="46">
        <v>511</v>
      </c>
      <c r="C757" s="46">
        <v>6.5899322067471719E-2</v>
      </c>
      <c r="D757" s="46">
        <v>-99</v>
      </c>
      <c r="E757" s="46" t="s">
        <v>347</v>
      </c>
      <c r="F757" s="46" t="s">
        <v>531</v>
      </c>
      <c r="G757" s="153" t="s">
        <v>527</v>
      </c>
    </row>
    <row r="758" spans="1:7">
      <c r="A758" s="46" t="s">
        <v>11</v>
      </c>
      <c r="B758" s="46">
        <v>136</v>
      </c>
      <c r="C758" s="46">
        <v>7.2599507403761809E-2</v>
      </c>
      <c r="D758" s="46">
        <v>-99</v>
      </c>
      <c r="E758" s="46" t="s">
        <v>347</v>
      </c>
      <c r="F758" s="46" t="s">
        <v>531</v>
      </c>
      <c r="G758" s="153" t="s">
        <v>527</v>
      </c>
    </row>
    <row r="759" spans="1:7">
      <c r="A759" s="46" t="s">
        <v>11</v>
      </c>
      <c r="B759" s="46">
        <v>1083</v>
      </c>
      <c r="C759" s="46">
        <v>3.7688076437405009E-2</v>
      </c>
      <c r="D759" s="46">
        <v>-99</v>
      </c>
      <c r="E759" s="46" t="s">
        <v>347</v>
      </c>
      <c r="F759" s="46" t="s">
        <v>531</v>
      </c>
      <c r="G759" s="153" t="s">
        <v>527</v>
      </c>
    </row>
    <row r="760" spans="1:7">
      <c r="A760" s="46" t="s">
        <v>11</v>
      </c>
      <c r="B760" s="46">
        <v>195</v>
      </c>
      <c r="C760" s="46">
        <v>1.8446595705238357E-2</v>
      </c>
      <c r="D760" s="46">
        <v>-99</v>
      </c>
      <c r="E760" s="46" t="s">
        <v>347</v>
      </c>
      <c r="F760" s="46" t="s">
        <v>531</v>
      </c>
      <c r="G760" s="153" t="s">
        <v>527</v>
      </c>
    </row>
    <row r="761" spans="1:7">
      <c r="A761" s="46" t="s">
        <v>11</v>
      </c>
      <c r="B761" s="46">
        <v>236</v>
      </c>
      <c r="C761" s="46">
        <v>9.8000414273882834E-3</v>
      </c>
      <c r="D761" s="46">
        <v>-99</v>
      </c>
      <c r="E761" s="46" t="s">
        <v>347</v>
      </c>
      <c r="F761" s="46" t="s">
        <v>531</v>
      </c>
      <c r="G761" s="153" t="s">
        <v>527</v>
      </c>
    </row>
    <row r="762" spans="1:7">
      <c r="A762" s="46" t="s">
        <v>11</v>
      </c>
      <c r="B762" s="46">
        <v>30</v>
      </c>
      <c r="C762" s="46">
        <v>2.2551981377096554E-2</v>
      </c>
      <c r="D762" s="46">
        <v>-99</v>
      </c>
      <c r="E762" s="46" t="s">
        <v>347</v>
      </c>
      <c r="F762" s="46" t="s">
        <v>531</v>
      </c>
      <c r="G762" s="153" t="s">
        <v>527</v>
      </c>
    </row>
    <row r="763" spans="1:7">
      <c r="A763" s="46" t="s">
        <v>11</v>
      </c>
      <c r="B763" s="46">
        <v>28</v>
      </c>
      <c r="C763" s="46">
        <v>3.5541779108719189E-2</v>
      </c>
      <c r="D763" s="46">
        <v>-99</v>
      </c>
      <c r="E763" s="46" t="s">
        <v>347</v>
      </c>
      <c r="F763" s="46" t="s">
        <v>531</v>
      </c>
      <c r="G763" s="153" t="s">
        <v>527</v>
      </c>
    </row>
    <row r="764" spans="1:7">
      <c r="A764" s="46" t="s">
        <v>11</v>
      </c>
      <c r="B764" s="46">
        <v>551</v>
      </c>
      <c r="C764" s="46">
        <v>1.9230646535551139</v>
      </c>
      <c r="D764" s="46">
        <v>-99</v>
      </c>
      <c r="E764" s="46" t="s">
        <v>347</v>
      </c>
      <c r="F764" s="46" t="s">
        <v>531</v>
      </c>
      <c r="G764" s="153" t="s">
        <v>527</v>
      </c>
    </row>
    <row r="765" spans="1:7">
      <c r="A765" s="46" t="s">
        <v>11</v>
      </c>
      <c r="B765" s="46">
        <v>514</v>
      </c>
      <c r="C765" s="46">
        <v>1.3525847382791223E-2</v>
      </c>
      <c r="D765" s="46">
        <v>-99</v>
      </c>
      <c r="E765" s="46" t="s">
        <v>347</v>
      </c>
      <c r="F765" s="46" t="s">
        <v>531</v>
      </c>
      <c r="G765" s="153" t="s">
        <v>527</v>
      </c>
    </row>
    <row r="766" spans="1:7">
      <c r="A766" s="46" t="s">
        <v>11</v>
      </c>
      <c r="B766" s="46">
        <v>2258</v>
      </c>
      <c r="C766" s="46">
        <v>2.32517933270019E-3</v>
      </c>
      <c r="D766" s="46">
        <v>-99</v>
      </c>
      <c r="E766" s="46" t="s">
        <v>347</v>
      </c>
      <c r="F766" s="46" t="s">
        <v>532</v>
      </c>
      <c r="G766" s="153" t="s">
        <v>527</v>
      </c>
    </row>
    <row r="767" spans="1:7">
      <c r="A767" s="46" t="s">
        <v>11</v>
      </c>
      <c r="B767" s="46">
        <v>608</v>
      </c>
      <c r="C767" s="46">
        <v>2.7546692406198808E-2</v>
      </c>
      <c r="D767" s="46">
        <v>-99</v>
      </c>
      <c r="E767" s="46" t="s">
        <v>347</v>
      </c>
      <c r="F767" s="46" t="s">
        <v>532</v>
      </c>
      <c r="G767" s="153" t="s">
        <v>527</v>
      </c>
    </row>
    <row r="768" spans="1:7">
      <c r="A768" s="46" t="s">
        <v>10</v>
      </c>
      <c r="B768" s="46">
        <v>2671</v>
      </c>
      <c r="C768" s="46">
        <v>1.2835001269999964</v>
      </c>
      <c r="D768" s="46">
        <v>-99</v>
      </c>
      <c r="E768" s="46" t="s">
        <v>347</v>
      </c>
      <c r="F768" s="46" t="s">
        <v>413</v>
      </c>
      <c r="G768" s="153" t="s">
        <v>1</v>
      </c>
    </row>
    <row r="769" spans="1:7">
      <c r="A769" s="46" t="s">
        <v>13</v>
      </c>
      <c r="B769" s="46">
        <v>2671</v>
      </c>
      <c r="C769" s="46">
        <v>1.0882110770000111</v>
      </c>
      <c r="D769" s="46">
        <v>-99</v>
      </c>
      <c r="E769" s="46" t="s">
        <v>347</v>
      </c>
      <c r="F769" s="46" t="s">
        <v>413</v>
      </c>
      <c r="G769" s="153" t="s">
        <v>1</v>
      </c>
    </row>
    <row r="770" spans="1:7">
      <c r="A770" s="46" t="s">
        <v>15</v>
      </c>
      <c r="B770" s="46">
        <v>2671</v>
      </c>
      <c r="C770" s="46">
        <v>0.78048503400000868</v>
      </c>
      <c r="D770" s="46">
        <v>-99</v>
      </c>
      <c r="E770" s="46" t="s">
        <v>347</v>
      </c>
      <c r="F770" s="46" t="s">
        <v>413</v>
      </c>
      <c r="G770" s="153" t="s">
        <v>1</v>
      </c>
    </row>
  </sheetData>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B0F0"/>
  </sheetPr>
  <dimension ref="A1:Y73"/>
  <sheetViews>
    <sheetView workbookViewId="0" xr3:uid="{33642244-9AC9-5136-AF77-195C889548CE}">
      <selection sqref="A1:XFD1048576"/>
    </sheetView>
  </sheetViews>
  <sheetFormatPr defaultRowHeight="15"/>
  <cols>
    <col min="1" max="1" width="14.28515625" style="34" customWidth="1"/>
    <col min="2" max="2" width="9.28515625" style="34" customWidth="1"/>
    <col min="3" max="5" width="9.140625" style="34"/>
    <col min="6" max="18" width="9.140625" style="32"/>
    <col min="19" max="19" width="19.42578125" style="127" customWidth="1"/>
    <col min="20" max="20" width="9.140625" style="32"/>
    <col min="21" max="21" width="17.28515625" style="32" customWidth="1"/>
    <col min="22" max="25" width="9.140625" style="32"/>
    <col min="26" max="16384" width="9.140625" style="34"/>
  </cols>
  <sheetData>
    <row r="1" spans="1:21">
      <c r="A1" s="157" t="s">
        <v>129</v>
      </c>
      <c r="B1" s="157"/>
      <c r="C1" s="157"/>
      <c r="D1" s="157"/>
    </row>
    <row r="2" spans="1:21">
      <c r="A2" s="128"/>
      <c r="B2" s="127" t="s">
        <v>130</v>
      </c>
      <c r="C2" s="34" t="s">
        <v>131</v>
      </c>
      <c r="D2" s="4" t="s">
        <v>132</v>
      </c>
      <c r="E2" s="4" t="s">
        <v>133</v>
      </c>
      <c r="F2" s="127" t="s">
        <v>134</v>
      </c>
      <c r="G2" s="127"/>
      <c r="H2" s="127"/>
      <c r="I2" s="127"/>
      <c r="J2" s="127"/>
      <c r="K2" s="127"/>
    </row>
    <row r="3" spans="1:21">
      <c r="A3" s="128" t="s">
        <v>136</v>
      </c>
      <c r="B3" s="127">
        <v>1.6485918052059206E-3</v>
      </c>
      <c r="C3" s="127">
        <v>6.4710481986973009E-3</v>
      </c>
      <c r="D3" s="4">
        <v>1.0953312661341325E-3</v>
      </c>
      <c r="E3" s="127">
        <v>6.0109156106101505E-3</v>
      </c>
      <c r="F3" s="4">
        <v>6.1191916634870296E-3</v>
      </c>
      <c r="G3" s="131"/>
      <c r="H3" s="127"/>
      <c r="I3" s="127"/>
      <c r="J3" s="127"/>
      <c r="K3" s="127"/>
      <c r="L3" s="131"/>
      <c r="M3" s="127"/>
      <c r="N3" s="127"/>
      <c r="O3" s="127"/>
    </row>
    <row r="4" spans="1:21">
      <c r="A4" s="128" t="s">
        <v>137</v>
      </c>
      <c r="B4" s="127">
        <v>4.5778806119466358E-4</v>
      </c>
      <c r="C4" s="127">
        <v>1.1587546033305642E-2</v>
      </c>
      <c r="D4" s="4">
        <v>5.2117795270339396E-3</v>
      </c>
      <c r="E4" s="127">
        <v>4.13767738738627E-3</v>
      </c>
      <c r="F4" s="4">
        <v>6.6429486028749039E-4</v>
      </c>
      <c r="G4" s="131"/>
      <c r="H4" s="127"/>
      <c r="I4" s="127"/>
      <c r="J4" s="127"/>
      <c r="K4" s="127"/>
      <c r="L4" s="131"/>
      <c r="M4" s="127"/>
      <c r="N4" s="127"/>
      <c r="O4" s="127"/>
      <c r="U4" s="131"/>
    </row>
    <row r="5" spans="1:21">
      <c r="A5" s="128" t="s">
        <v>138</v>
      </c>
      <c r="B5" s="127">
        <v>9.9467948010762666E-4</v>
      </c>
      <c r="C5" s="127">
        <v>4.3135449120287389E-3</v>
      </c>
      <c r="D5" s="4">
        <v>1.1010001741774285E-2</v>
      </c>
      <c r="E5" s="127">
        <v>5.3202667617452074E-3</v>
      </c>
      <c r="F5" s="4">
        <v>1.1113769913425556E-3</v>
      </c>
      <c r="G5" s="131"/>
      <c r="H5" s="127"/>
      <c r="I5" s="127"/>
      <c r="J5" s="127"/>
      <c r="K5" s="127"/>
      <c r="L5" s="131"/>
      <c r="M5" s="127"/>
      <c r="N5" s="127"/>
      <c r="O5" s="127"/>
      <c r="U5" s="131"/>
    </row>
    <row r="6" spans="1:21">
      <c r="A6" s="128" t="s">
        <v>139</v>
      </c>
      <c r="B6" s="127">
        <v>4.7547870389299312E-3</v>
      </c>
      <c r="C6" s="127">
        <v>2.3854279257387867E-2</v>
      </c>
      <c r="D6" s="4">
        <v>1.6255090730424471E-2</v>
      </c>
      <c r="E6" s="127">
        <v>1.5611325269420693E-2</v>
      </c>
      <c r="F6" s="4">
        <v>8.2868600799353431E-2</v>
      </c>
      <c r="G6" s="131"/>
      <c r="H6" s="127"/>
      <c r="I6" s="127"/>
      <c r="J6" s="127"/>
      <c r="K6" s="127"/>
      <c r="L6" s="131"/>
      <c r="M6" s="127"/>
      <c r="N6" s="127"/>
      <c r="O6" s="127"/>
      <c r="U6" s="131"/>
    </row>
    <row r="7" spans="1:21">
      <c r="A7" s="128" t="s">
        <v>140</v>
      </c>
      <c r="B7" s="127">
        <v>5.0794482542414199E-3</v>
      </c>
      <c r="C7" s="127">
        <v>1.8933149877425674E-2</v>
      </c>
      <c r="D7" s="4">
        <v>8.7972766737186483E-3</v>
      </c>
      <c r="E7" s="127">
        <v>1.7503872949682874E-2</v>
      </c>
      <c r="F7" s="4">
        <v>3.789440155752867E-2</v>
      </c>
      <c r="G7" s="131"/>
      <c r="H7" s="127"/>
      <c r="I7" s="127"/>
      <c r="J7" s="127"/>
      <c r="K7" s="127"/>
      <c r="L7" s="131"/>
      <c r="M7" s="127"/>
      <c r="N7" s="127"/>
      <c r="O7" s="127"/>
      <c r="U7" s="131"/>
    </row>
    <row r="8" spans="1:21">
      <c r="A8" s="128" t="s">
        <v>141</v>
      </c>
      <c r="B8" s="127">
        <v>3.1277509168806065E-3</v>
      </c>
      <c r="C8" s="127">
        <v>1.9164378037620961E-2</v>
      </c>
      <c r="D8" s="4">
        <v>8.5862161907153851E-3</v>
      </c>
      <c r="E8" s="127">
        <v>5.220052986938694E-2</v>
      </c>
      <c r="F8" s="4">
        <v>3.1971469164211945E-2</v>
      </c>
      <c r="G8" s="131"/>
      <c r="H8" s="127"/>
      <c r="I8" s="127"/>
      <c r="J8" s="127"/>
      <c r="K8" s="127"/>
      <c r="L8" s="131"/>
      <c r="M8" s="127"/>
      <c r="N8" s="127"/>
      <c r="O8" s="127"/>
      <c r="U8" s="131"/>
    </row>
    <row r="9" spans="1:21">
      <c r="A9" s="128" t="s">
        <v>142</v>
      </c>
      <c r="B9" s="127">
        <v>3.3234288720293084E-3</v>
      </c>
      <c r="C9" s="127">
        <v>2.2194716541418535E-2</v>
      </c>
      <c r="D9" s="4">
        <v>1.9534808338550463E-2</v>
      </c>
      <c r="E9" s="127">
        <v>0.13374421560542821</v>
      </c>
      <c r="F9" s="4">
        <v>7.9913846408617553E-2</v>
      </c>
      <c r="G9" s="131"/>
      <c r="H9" s="127"/>
      <c r="I9" s="127"/>
      <c r="J9" s="127"/>
      <c r="K9" s="127"/>
      <c r="L9" s="131"/>
      <c r="M9" s="127"/>
      <c r="N9" s="127"/>
      <c r="O9" s="127"/>
      <c r="U9" s="131"/>
    </row>
    <row r="10" spans="1:21">
      <c r="A10" s="128" t="s">
        <v>143</v>
      </c>
      <c r="B10" s="127">
        <v>7.8143472890580719E-3</v>
      </c>
      <c r="C10" s="127">
        <v>3.4674465416196967E-2</v>
      </c>
      <c r="D10" s="4">
        <v>4.6212490862708178E-2</v>
      </c>
      <c r="E10" s="127">
        <v>0.1781296409324809</v>
      </c>
      <c r="F10" s="4">
        <v>0.17587478371011661</v>
      </c>
      <c r="G10" s="131"/>
      <c r="H10" s="127"/>
      <c r="I10" s="127"/>
      <c r="J10" s="127"/>
      <c r="K10" s="127"/>
      <c r="L10" s="131"/>
      <c r="M10" s="127"/>
      <c r="N10" s="127"/>
      <c r="O10" s="127"/>
      <c r="U10" s="131"/>
    </row>
    <row r="11" spans="1:21">
      <c r="A11" s="128" t="s">
        <v>144</v>
      </c>
      <c r="B11" s="127">
        <v>3.1274258108213084E-2</v>
      </c>
      <c r="C11" s="127">
        <v>0.10518221533815161</v>
      </c>
      <c r="D11" s="4">
        <v>0.19814668902126192</v>
      </c>
      <c r="E11" s="127">
        <v>0.17748535199196594</v>
      </c>
      <c r="F11" s="4">
        <v>0.16751765274504868</v>
      </c>
      <c r="G11" s="131"/>
      <c r="H11" s="127"/>
      <c r="I11" s="127"/>
      <c r="J11" s="127"/>
      <c r="K11" s="127"/>
      <c r="L11" s="131"/>
      <c r="M11" s="127"/>
      <c r="N11" s="127"/>
      <c r="O11" s="127"/>
      <c r="U11" s="131"/>
    </row>
    <row r="12" spans="1:21">
      <c r="A12" s="128" t="s">
        <v>145</v>
      </c>
      <c r="B12" s="127">
        <v>8.4052330114508675E-2</v>
      </c>
      <c r="C12" s="127">
        <v>7.2241392387927456E-2</v>
      </c>
      <c r="D12" s="4">
        <v>3.4957867145813976E-2</v>
      </c>
      <c r="E12" s="127">
        <v>8.7988318911028637E-2</v>
      </c>
      <c r="F12" s="4">
        <v>7.3186293443976383E-2</v>
      </c>
      <c r="G12" s="131"/>
      <c r="H12" s="127"/>
      <c r="I12" s="127"/>
      <c r="J12" s="127"/>
      <c r="K12" s="127"/>
      <c r="L12" s="131"/>
      <c r="M12" s="127"/>
      <c r="N12" s="127"/>
      <c r="O12" s="127"/>
      <c r="U12" s="131"/>
    </row>
    <row r="13" spans="1:21">
      <c r="A13" s="128" t="s">
        <v>146</v>
      </c>
      <c r="B13" s="127">
        <v>0.2926519408931082</v>
      </c>
      <c r="C13" s="127">
        <v>0.24179536050878422</v>
      </c>
      <c r="D13" s="4">
        <v>7.7688365767922776E-2</v>
      </c>
      <c r="E13" s="127">
        <v>5.0422408635570931E-2</v>
      </c>
      <c r="F13" s="4">
        <v>2.4410198512860679E-2</v>
      </c>
      <c r="G13" s="131"/>
      <c r="H13" s="127"/>
      <c r="I13" s="127"/>
      <c r="J13" s="127"/>
      <c r="K13" s="127"/>
      <c r="L13" s="131"/>
      <c r="M13" s="127"/>
      <c r="N13" s="127"/>
      <c r="O13" s="127"/>
      <c r="U13" s="131"/>
    </row>
    <row r="14" spans="1:21">
      <c r="A14" s="128" t="s">
        <v>147</v>
      </c>
      <c r="B14" s="127">
        <v>0.302239958792901</v>
      </c>
      <c r="C14" s="127">
        <v>0.27348502066491481</v>
      </c>
      <c r="D14" s="4">
        <v>0.13291064775901373</v>
      </c>
      <c r="E14" s="127">
        <v>9.8113896544892554E-2</v>
      </c>
      <c r="F14" s="4">
        <v>0.26679432881456039</v>
      </c>
      <c r="G14" s="131"/>
      <c r="H14" s="127"/>
      <c r="I14" s="127"/>
      <c r="J14" s="127"/>
      <c r="K14" s="127"/>
      <c r="L14" s="131"/>
      <c r="M14" s="127"/>
      <c r="N14" s="127"/>
      <c r="O14" s="127"/>
      <c r="U14" s="131"/>
    </row>
    <row r="15" spans="1:21">
      <c r="A15" s="128" t="s">
        <v>148</v>
      </c>
      <c r="B15" s="127">
        <v>0.1172418492642667</v>
      </c>
      <c r="C15" s="127">
        <v>7.7363407025236836E-2</v>
      </c>
      <c r="D15" s="4">
        <v>0.20938624862462096</v>
      </c>
      <c r="E15" s="127">
        <v>0.11599268537505374</v>
      </c>
      <c r="F15" s="4">
        <v>3.7852546148327268E-2</v>
      </c>
      <c r="G15" s="131"/>
      <c r="H15" s="127"/>
      <c r="I15" s="127"/>
      <c r="J15" s="127"/>
      <c r="K15" s="127"/>
      <c r="L15" s="131"/>
      <c r="M15" s="127"/>
      <c r="N15" s="127"/>
      <c r="O15" s="127"/>
      <c r="U15" s="131"/>
    </row>
    <row r="16" spans="1:21">
      <c r="A16" s="128" t="s">
        <v>149</v>
      </c>
      <c r="B16" s="127">
        <v>0.14533884110935485</v>
      </c>
      <c r="C16" s="127">
        <v>8.87394758009033E-2</v>
      </c>
      <c r="D16" s="4">
        <v>0.23020718635030718</v>
      </c>
      <c r="E16" s="127">
        <v>5.7338894155346973E-2</v>
      </c>
      <c r="F16" s="4">
        <v>1.3821015180281339E-2</v>
      </c>
      <c r="G16" s="131"/>
      <c r="H16" s="127"/>
      <c r="I16" s="127"/>
      <c r="J16" s="127"/>
      <c r="K16" s="127"/>
      <c r="L16" s="131"/>
      <c r="M16" s="127"/>
      <c r="N16" s="127"/>
      <c r="O16" s="127"/>
      <c r="U16" s="131"/>
    </row>
    <row r="17" spans="7:21">
      <c r="H17" s="127"/>
      <c r="I17" s="127"/>
      <c r="J17" s="127"/>
      <c r="K17" s="127"/>
      <c r="L17" s="127"/>
      <c r="M17" s="127"/>
      <c r="N17" s="127"/>
      <c r="O17" s="127"/>
    </row>
    <row r="18" spans="7:21">
      <c r="H18" s="127"/>
      <c r="I18" s="127"/>
      <c r="J18" s="127"/>
      <c r="K18" s="127"/>
      <c r="L18" s="127"/>
      <c r="M18" s="127"/>
      <c r="N18" s="127"/>
      <c r="O18" s="127"/>
    </row>
    <row r="19" spans="7:21">
      <c r="G19" s="131"/>
      <c r="H19" s="127"/>
      <c r="I19" s="127"/>
      <c r="J19" s="127"/>
      <c r="K19" s="127"/>
      <c r="L19" s="127"/>
      <c r="M19" s="127"/>
      <c r="N19" s="127"/>
      <c r="O19" s="127"/>
    </row>
    <row r="20" spans="7:21">
      <c r="G20" s="131"/>
      <c r="H20" s="127"/>
      <c r="I20" s="127"/>
      <c r="J20" s="127"/>
      <c r="K20" s="127"/>
      <c r="L20" s="127"/>
      <c r="M20" s="127"/>
      <c r="N20" s="127"/>
      <c r="O20" s="127"/>
      <c r="U20" s="131"/>
    </row>
    <row r="21" spans="7:21">
      <c r="G21" s="131"/>
      <c r="H21" s="127"/>
      <c r="I21" s="127"/>
      <c r="J21" s="127"/>
      <c r="K21" s="127"/>
      <c r="L21" s="127"/>
      <c r="M21" s="127"/>
      <c r="N21" s="127"/>
      <c r="O21" s="127"/>
      <c r="U21" s="131"/>
    </row>
    <row r="22" spans="7:21">
      <c r="G22" s="131"/>
      <c r="H22" s="127"/>
      <c r="I22" s="127"/>
      <c r="J22" s="127"/>
      <c r="K22" s="127"/>
      <c r="L22" s="127"/>
      <c r="M22" s="127"/>
      <c r="N22" s="127"/>
      <c r="O22" s="127"/>
      <c r="U22" s="131"/>
    </row>
    <row r="23" spans="7:21">
      <c r="G23" s="131"/>
      <c r="H23" s="127"/>
      <c r="I23" s="127"/>
      <c r="J23" s="127"/>
      <c r="K23" s="127"/>
      <c r="L23" s="127"/>
      <c r="M23" s="127"/>
      <c r="N23" s="127"/>
      <c r="O23" s="127"/>
      <c r="U23" s="131"/>
    </row>
    <row r="24" spans="7:21">
      <c r="G24" s="131"/>
      <c r="H24" s="127"/>
      <c r="I24" s="127"/>
      <c r="J24" s="127"/>
      <c r="K24" s="127"/>
      <c r="L24" s="127"/>
      <c r="M24" s="127"/>
      <c r="N24" s="127"/>
      <c r="O24" s="127"/>
      <c r="U24" s="131"/>
    </row>
    <row r="25" spans="7:21">
      <c r="G25" s="131"/>
      <c r="H25" s="127"/>
      <c r="I25" s="127"/>
      <c r="J25" s="127"/>
      <c r="K25" s="127"/>
      <c r="L25" s="127"/>
      <c r="M25" s="127"/>
      <c r="N25" s="127"/>
      <c r="O25" s="127"/>
      <c r="U25" s="131"/>
    </row>
    <row r="26" spans="7:21">
      <c r="G26" s="131"/>
      <c r="H26" s="127"/>
      <c r="I26" s="127"/>
      <c r="J26" s="127"/>
      <c r="K26" s="127"/>
      <c r="L26" s="127"/>
      <c r="M26" s="127"/>
      <c r="N26" s="127"/>
      <c r="O26" s="127"/>
      <c r="U26" s="131"/>
    </row>
    <row r="27" spans="7:21">
      <c r="G27" s="131"/>
      <c r="H27" s="127"/>
      <c r="I27" s="127"/>
      <c r="J27" s="127"/>
      <c r="K27" s="127"/>
      <c r="L27" s="127"/>
      <c r="M27" s="127"/>
      <c r="N27" s="127"/>
      <c r="O27" s="127"/>
      <c r="U27" s="131"/>
    </row>
    <row r="28" spans="7:21">
      <c r="G28" s="131"/>
      <c r="H28" s="127"/>
      <c r="I28" s="127"/>
      <c r="J28" s="127"/>
      <c r="K28" s="127"/>
      <c r="L28" s="127"/>
      <c r="M28" s="127"/>
      <c r="N28" s="127"/>
      <c r="O28" s="127"/>
      <c r="U28" s="131"/>
    </row>
    <row r="29" spans="7:21">
      <c r="G29" s="131"/>
      <c r="H29" s="127"/>
      <c r="I29" s="127"/>
      <c r="J29" s="127"/>
      <c r="K29" s="127"/>
      <c r="L29" s="127"/>
      <c r="M29" s="127"/>
      <c r="N29" s="127"/>
      <c r="O29" s="127"/>
      <c r="U29" s="131"/>
    </row>
    <row r="30" spans="7:21">
      <c r="G30" s="131"/>
      <c r="H30" s="127"/>
      <c r="I30" s="127"/>
      <c r="J30" s="127"/>
      <c r="K30" s="127"/>
      <c r="L30" s="127"/>
      <c r="M30" s="127"/>
      <c r="N30" s="127"/>
      <c r="O30" s="127"/>
      <c r="U30" s="131"/>
    </row>
    <row r="31" spans="7:21">
      <c r="G31" s="131"/>
      <c r="H31" s="127"/>
      <c r="I31" s="127"/>
      <c r="J31" s="127"/>
      <c r="K31" s="127"/>
      <c r="L31" s="127"/>
      <c r="M31" s="127"/>
      <c r="N31" s="127"/>
      <c r="O31" s="127"/>
      <c r="U31" s="131"/>
    </row>
    <row r="32" spans="7:21">
      <c r="G32" s="131"/>
      <c r="H32" s="127"/>
      <c r="I32" s="127"/>
      <c r="J32" s="127"/>
      <c r="K32" s="127"/>
      <c r="L32" s="127"/>
      <c r="M32" s="127"/>
      <c r="N32" s="127"/>
      <c r="O32" s="127"/>
      <c r="U32" s="131"/>
    </row>
    <row r="34" spans="8:21">
      <c r="H34" s="127"/>
      <c r="I34" s="127"/>
      <c r="J34" s="127"/>
      <c r="M34" s="127"/>
      <c r="N34" s="127"/>
      <c r="O34" s="127"/>
    </row>
    <row r="35" spans="8:21">
      <c r="H35" s="127"/>
      <c r="I35" s="127"/>
      <c r="J35" s="127"/>
      <c r="M35" s="127"/>
      <c r="N35" s="127"/>
      <c r="O35" s="127"/>
      <c r="U35" s="131"/>
    </row>
    <row r="36" spans="8:21">
      <c r="H36" s="127"/>
      <c r="I36" s="127"/>
      <c r="J36" s="127"/>
      <c r="M36" s="127"/>
      <c r="N36" s="127"/>
      <c r="O36" s="127"/>
      <c r="U36" s="131"/>
    </row>
    <row r="37" spans="8:21">
      <c r="U37" s="131"/>
    </row>
    <row r="38" spans="8:21">
      <c r="U38" s="131"/>
    </row>
    <row r="39" spans="8:21">
      <c r="U39" s="131"/>
    </row>
    <row r="40" spans="8:21">
      <c r="U40" s="131"/>
    </row>
    <row r="41" spans="8:21">
      <c r="U41" s="131"/>
    </row>
    <row r="42" spans="8:21">
      <c r="U42" s="131"/>
    </row>
    <row r="43" spans="8:21">
      <c r="U43" s="131"/>
    </row>
    <row r="44" spans="8:21">
      <c r="U44" s="131"/>
    </row>
    <row r="45" spans="8:21">
      <c r="U45" s="131"/>
    </row>
    <row r="46" spans="8:21">
      <c r="U46" s="131"/>
    </row>
    <row r="47" spans="8:21">
      <c r="U47" s="131"/>
    </row>
    <row r="49" spans="22:25">
      <c r="V49" s="127"/>
      <c r="W49" s="127"/>
      <c r="X49" s="127"/>
      <c r="Y49" s="127"/>
    </row>
    <row r="56" spans="22:25">
      <c r="V56" s="127"/>
      <c r="W56" s="127"/>
      <c r="X56" s="127"/>
      <c r="Y56" s="127"/>
    </row>
    <row r="57" spans="22:25">
      <c r="V57" s="127"/>
      <c r="W57" s="127"/>
      <c r="X57" s="127"/>
      <c r="Y57" s="127"/>
    </row>
    <row r="58" spans="22:25">
      <c r="V58" s="127"/>
      <c r="W58" s="127"/>
      <c r="X58" s="127"/>
      <c r="Y58" s="127"/>
    </row>
    <row r="59" spans="22:25">
      <c r="V59" s="127"/>
      <c r="W59" s="127"/>
      <c r="X59" s="127"/>
      <c r="Y59" s="127"/>
    </row>
    <row r="60" spans="22:25">
      <c r="V60" s="127"/>
      <c r="W60" s="127"/>
      <c r="X60" s="127"/>
      <c r="Y60" s="127"/>
    </row>
    <row r="61" spans="22:25">
      <c r="V61" s="127"/>
      <c r="W61" s="127"/>
      <c r="X61" s="127"/>
      <c r="Y61" s="127"/>
    </row>
    <row r="62" spans="22:25">
      <c r="V62" s="127"/>
      <c r="W62" s="127"/>
      <c r="X62" s="127"/>
      <c r="Y62" s="127"/>
    </row>
    <row r="63" spans="22:25">
      <c r="V63" s="127"/>
      <c r="W63" s="127"/>
      <c r="X63" s="127"/>
      <c r="Y63" s="127"/>
    </row>
    <row r="64" spans="22:25">
      <c r="V64" s="127"/>
      <c r="W64" s="127"/>
      <c r="X64" s="127"/>
      <c r="Y64" s="127"/>
    </row>
    <row r="65" spans="22:25">
      <c r="V65" s="127"/>
      <c r="W65" s="127"/>
      <c r="X65" s="127"/>
      <c r="Y65" s="127"/>
    </row>
    <row r="66" spans="22:25">
      <c r="V66" s="127"/>
      <c r="W66" s="127"/>
      <c r="X66" s="127"/>
      <c r="Y66" s="127"/>
    </row>
    <row r="67" spans="22:25">
      <c r="V67" s="127"/>
      <c r="W67" s="127"/>
      <c r="X67" s="127"/>
      <c r="Y67" s="127"/>
    </row>
    <row r="68" spans="22:25">
      <c r="V68" s="127"/>
      <c r="W68" s="127"/>
      <c r="X68" s="127"/>
      <c r="Y68" s="127"/>
    </row>
    <row r="69" spans="22:25">
      <c r="V69" s="127"/>
      <c r="W69" s="127"/>
      <c r="X69" s="127"/>
      <c r="Y69" s="127"/>
    </row>
    <row r="70" spans="22:25">
      <c r="V70" s="127"/>
      <c r="W70" s="127"/>
      <c r="X70" s="127"/>
      <c r="Y70" s="127"/>
    </row>
    <row r="72" spans="22:25">
      <c r="V72" s="127"/>
      <c r="W72" s="127"/>
      <c r="X72" s="127"/>
      <c r="Y72" s="127"/>
    </row>
    <row r="73" spans="22:25">
      <c r="V73" s="127"/>
      <c r="W73" s="127"/>
      <c r="X73" s="127"/>
      <c r="Y73" s="127"/>
    </row>
  </sheetData>
  <mergeCells count="1">
    <mergeCell ref="A1:D1"/>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00B0F0"/>
  </sheetPr>
  <dimension ref="A1:C194"/>
  <sheetViews>
    <sheetView workbookViewId="0" xr3:uid="{D624DF06-3800-545C-AC8D-BADC89115800}">
      <selection sqref="A1:XFD1048576"/>
    </sheetView>
  </sheetViews>
  <sheetFormatPr defaultRowHeight="15"/>
  <cols>
    <col min="1" max="1" width="13.5703125" style="34" customWidth="1"/>
    <col min="2" max="2" width="17.28515625" style="34" customWidth="1"/>
    <col min="3" max="3" width="15.140625" style="34" customWidth="1"/>
    <col min="4" max="4" width="15.42578125" style="34" customWidth="1"/>
    <col min="5" max="16384" width="9.140625" style="34"/>
  </cols>
  <sheetData>
    <row r="1" spans="1:3">
      <c r="A1" s="157" t="s">
        <v>533</v>
      </c>
      <c r="B1" s="157"/>
      <c r="C1" s="157"/>
    </row>
    <row r="2" spans="1:3">
      <c r="A2" s="34" t="s">
        <v>71</v>
      </c>
      <c r="B2" s="34" t="s">
        <v>21</v>
      </c>
      <c r="C2" s="34" t="s">
        <v>534</v>
      </c>
    </row>
    <row r="3" spans="1:3">
      <c r="A3" s="34" t="s">
        <v>535</v>
      </c>
      <c r="B3" s="34" t="s">
        <v>536</v>
      </c>
      <c r="C3" s="34">
        <v>9.8448713881363559E-2</v>
      </c>
    </row>
    <row r="4" spans="1:3">
      <c r="A4" s="34" t="s">
        <v>537</v>
      </c>
      <c r="B4" s="34" t="s">
        <v>538</v>
      </c>
      <c r="C4" s="34">
        <v>7.9453169029663623E-2</v>
      </c>
    </row>
    <row r="5" spans="1:3">
      <c r="A5" s="34" t="s">
        <v>539</v>
      </c>
      <c r="B5" s="34" t="s">
        <v>540</v>
      </c>
      <c r="C5" s="34">
        <v>7.7569018961555256E-2</v>
      </c>
    </row>
    <row r="6" spans="1:3">
      <c r="A6" s="34" t="s">
        <v>541</v>
      </c>
      <c r="B6" s="34" t="s">
        <v>542</v>
      </c>
      <c r="C6" s="34">
        <v>6.0137209740560305E-2</v>
      </c>
    </row>
    <row r="7" spans="1:3">
      <c r="A7" s="34" t="s">
        <v>543</v>
      </c>
      <c r="B7" s="34" t="s">
        <v>544</v>
      </c>
      <c r="C7" s="34">
        <v>3.9523975984746593E-2</v>
      </c>
    </row>
    <row r="8" spans="1:3">
      <c r="A8" s="34" t="s">
        <v>545</v>
      </c>
      <c r="B8" s="34" t="s">
        <v>546</v>
      </c>
      <c r="C8" s="34">
        <v>3.815701736887573E-2</v>
      </c>
    </row>
    <row r="9" spans="1:3">
      <c r="A9" s="34" t="s">
        <v>547</v>
      </c>
      <c r="B9" s="34" t="s">
        <v>548</v>
      </c>
      <c r="C9" s="34">
        <v>3.6696588797839366E-2</v>
      </c>
    </row>
    <row r="10" spans="1:3">
      <c r="A10" s="34" t="s">
        <v>549</v>
      </c>
      <c r="B10" s="34" t="s">
        <v>550</v>
      </c>
      <c r="C10" s="34">
        <v>3.316183970716826E-2</v>
      </c>
    </row>
    <row r="11" spans="1:3">
      <c r="A11" s="34" t="s">
        <v>551</v>
      </c>
      <c r="B11" s="34" t="s">
        <v>552</v>
      </c>
      <c r="C11" s="34">
        <v>2.8506628771248526E-2</v>
      </c>
    </row>
    <row r="12" spans="1:3">
      <c r="A12" s="34" t="s">
        <v>553</v>
      </c>
      <c r="B12" s="34" t="s">
        <v>554</v>
      </c>
      <c r="C12" s="34">
        <v>2.7485360870649119E-2</v>
      </c>
    </row>
    <row r="13" spans="1:3">
      <c r="A13" s="34" t="s">
        <v>555</v>
      </c>
      <c r="B13" s="34" t="s">
        <v>556</v>
      </c>
      <c r="C13" s="34">
        <v>2.153797587375663E-2</v>
      </c>
    </row>
    <row r="14" spans="1:3">
      <c r="A14" s="34" t="s">
        <v>557</v>
      </c>
      <c r="B14" s="34" t="s">
        <v>558</v>
      </c>
      <c r="C14" s="34">
        <v>1.8596121541904813E-2</v>
      </c>
    </row>
    <row r="15" spans="1:3">
      <c r="A15" s="34" t="s">
        <v>559</v>
      </c>
      <c r="B15" s="34" t="s">
        <v>560</v>
      </c>
      <c r="C15" s="34">
        <v>1.7161218604584912E-2</v>
      </c>
    </row>
    <row r="16" spans="1:3">
      <c r="A16" s="34" t="s">
        <v>561</v>
      </c>
      <c r="B16" s="34" t="s">
        <v>562</v>
      </c>
      <c r="C16" s="34">
        <v>1.5787522225172854E-2</v>
      </c>
    </row>
    <row r="17" spans="1:3">
      <c r="A17" s="34" t="s">
        <v>563</v>
      </c>
      <c r="B17" s="34" t="s">
        <v>564</v>
      </c>
      <c r="C17" s="34">
        <v>1.5509500208203809E-2</v>
      </c>
    </row>
    <row r="18" spans="1:3">
      <c r="A18" s="34" t="s">
        <v>565</v>
      </c>
      <c r="B18" s="34" t="s">
        <v>566</v>
      </c>
      <c r="C18" s="34">
        <v>1.4871601960726816E-2</v>
      </c>
    </row>
    <row r="19" spans="1:3">
      <c r="A19" s="34" t="s">
        <v>567</v>
      </c>
      <c r="B19" s="34" t="s">
        <v>568</v>
      </c>
      <c r="C19" s="34">
        <v>1.4521667151916596E-2</v>
      </c>
    </row>
    <row r="20" spans="1:3">
      <c r="A20" s="34" t="s">
        <v>569</v>
      </c>
      <c r="B20" s="34" t="s">
        <v>570</v>
      </c>
      <c r="C20" s="34">
        <v>1.401788058817348E-2</v>
      </c>
    </row>
    <row r="21" spans="1:3">
      <c r="A21" s="34" t="s">
        <v>571</v>
      </c>
      <c r="B21" s="34" t="s">
        <v>572</v>
      </c>
      <c r="C21" s="34">
        <v>1.4004879983299292E-2</v>
      </c>
    </row>
    <row r="22" spans="1:3">
      <c r="A22" s="34" t="s">
        <v>573</v>
      </c>
      <c r="B22" s="34" t="s">
        <v>574</v>
      </c>
      <c r="C22" s="34">
        <v>1.393497238248931E-2</v>
      </c>
    </row>
    <row r="23" spans="1:3">
      <c r="A23" s="34" t="s">
        <v>575</v>
      </c>
      <c r="B23" s="34" t="s">
        <v>576</v>
      </c>
      <c r="C23" s="34">
        <v>1.3576289821197329E-2</v>
      </c>
    </row>
    <row r="24" spans="1:3">
      <c r="A24" s="34" t="s">
        <v>577</v>
      </c>
      <c r="B24" s="34" t="s">
        <v>578</v>
      </c>
      <c r="C24" s="34">
        <v>1.3233635608781734E-2</v>
      </c>
    </row>
    <row r="25" spans="1:3">
      <c r="A25" s="34" t="s">
        <v>579</v>
      </c>
      <c r="B25" s="34" t="s">
        <v>580</v>
      </c>
      <c r="C25" s="34">
        <v>1.1870355312505907E-2</v>
      </c>
    </row>
    <row r="26" spans="1:3">
      <c r="A26" s="34" t="s">
        <v>581</v>
      </c>
      <c r="B26" s="34" t="s">
        <v>582</v>
      </c>
      <c r="C26" s="34">
        <v>1.1868345388346569E-2</v>
      </c>
    </row>
    <row r="27" spans="1:3">
      <c r="A27" s="34" t="s">
        <v>583</v>
      </c>
      <c r="B27" s="34" t="s">
        <v>584</v>
      </c>
      <c r="C27" s="34">
        <v>1.0887573230391674E-2</v>
      </c>
    </row>
    <row r="28" spans="1:3">
      <c r="A28" s="34" t="s">
        <v>585</v>
      </c>
      <c r="B28" s="34" t="s">
        <v>586</v>
      </c>
      <c r="C28" s="34">
        <v>1.0858917211304123E-2</v>
      </c>
    </row>
    <row r="29" spans="1:3">
      <c r="A29" s="34" t="s">
        <v>587</v>
      </c>
      <c r="B29" s="34" t="s">
        <v>588</v>
      </c>
      <c r="C29" s="34">
        <v>1.074029109361618E-2</v>
      </c>
    </row>
    <row r="30" spans="1:3">
      <c r="A30" s="34" t="s">
        <v>589</v>
      </c>
      <c r="B30" s="34" t="s">
        <v>590</v>
      </c>
      <c r="C30" s="34">
        <v>9.5752362016294241E-3</v>
      </c>
    </row>
    <row r="31" spans="1:3">
      <c r="A31" s="34" t="s">
        <v>591</v>
      </c>
      <c r="B31" s="34" t="s">
        <v>592</v>
      </c>
      <c r="C31" s="34">
        <v>9.4781109385660683E-3</v>
      </c>
    </row>
    <row r="32" spans="1:3">
      <c r="A32" s="34" t="s">
        <v>593</v>
      </c>
      <c r="B32" s="34" t="s">
        <v>594</v>
      </c>
      <c r="C32" s="34">
        <v>8.3455515838380418E-3</v>
      </c>
    </row>
    <row r="33" spans="1:3">
      <c r="A33" s="34" t="s">
        <v>595</v>
      </c>
      <c r="B33" s="34" t="s">
        <v>596</v>
      </c>
      <c r="C33" s="34">
        <v>7.8766476524010417E-3</v>
      </c>
    </row>
    <row r="34" spans="1:3">
      <c r="A34" s="34" t="s">
        <v>597</v>
      </c>
      <c r="B34" s="34" t="s">
        <v>598</v>
      </c>
      <c r="C34" s="34">
        <v>7.7701522041374333E-3</v>
      </c>
    </row>
    <row r="35" spans="1:3">
      <c r="A35" s="34" t="s">
        <v>599</v>
      </c>
      <c r="B35" s="34" t="s">
        <v>600</v>
      </c>
      <c r="C35" s="34">
        <v>7.4243018795135309E-3</v>
      </c>
    </row>
    <row r="36" spans="1:3">
      <c r="A36" s="34" t="s">
        <v>601</v>
      </c>
      <c r="B36" s="34" t="s">
        <v>602</v>
      </c>
      <c r="C36" s="34">
        <v>6.5439685875738358E-3</v>
      </c>
    </row>
    <row r="37" spans="1:3">
      <c r="A37" s="34" t="s">
        <v>603</v>
      </c>
      <c r="B37" s="34" t="s">
        <v>604</v>
      </c>
      <c r="C37" s="34">
        <v>6.1086864939733964E-3</v>
      </c>
    </row>
    <row r="38" spans="1:3">
      <c r="A38" s="34" t="s">
        <v>605</v>
      </c>
      <c r="B38" s="34" t="s">
        <v>606</v>
      </c>
      <c r="C38" s="34">
        <v>5.7921581515258677E-3</v>
      </c>
    </row>
    <row r="39" spans="1:3">
      <c r="A39" s="34" t="s">
        <v>607</v>
      </c>
      <c r="B39" s="34" t="s">
        <v>608</v>
      </c>
      <c r="C39" s="34">
        <v>5.4914691052642796E-3</v>
      </c>
    </row>
    <row r="40" spans="1:3">
      <c r="A40" s="34" t="s">
        <v>609</v>
      </c>
      <c r="B40" s="34" t="s">
        <v>610</v>
      </c>
      <c r="C40" s="34">
        <v>5.4128835155093117E-3</v>
      </c>
    </row>
    <row r="41" spans="1:3">
      <c r="A41" s="34" t="s">
        <v>611</v>
      </c>
      <c r="B41" s="34" t="s">
        <v>612</v>
      </c>
      <c r="C41" s="34">
        <v>5.3815988799210419E-3</v>
      </c>
    </row>
    <row r="42" spans="1:3">
      <c r="A42" s="34" t="s">
        <v>613</v>
      </c>
      <c r="B42" s="34" t="s">
        <v>614</v>
      </c>
      <c r="C42" s="34">
        <v>5.2065623913961885E-3</v>
      </c>
    </row>
    <row r="43" spans="1:3">
      <c r="A43" s="34" t="s">
        <v>615</v>
      </c>
      <c r="B43" s="34" t="s">
        <v>616</v>
      </c>
      <c r="C43" s="34">
        <v>5.1916448835367087E-3</v>
      </c>
    </row>
    <row r="44" spans="1:3">
      <c r="A44" s="34" t="s">
        <v>617</v>
      </c>
      <c r="B44" s="34" t="s">
        <v>618</v>
      </c>
      <c r="C44" s="34">
        <v>5.1313502313314998E-3</v>
      </c>
    </row>
    <row r="45" spans="1:3">
      <c r="A45" s="34" t="s">
        <v>619</v>
      </c>
      <c r="B45" s="34" t="s">
        <v>620</v>
      </c>
      <c r="C45" s="34">
        <v>5.0418253225842907E-3</v>
      </c>
    </row>
    <row r="46" spans="1:3">
      <c r="A46" s="34" t="s">
        <v>621</v>
      </c>
      <c r="B46" s="34" t="s">
        <v>622</v>
      </c>
      <c r="C46" s="34">
        <v>4.5879647148387489E-3</v>
      </c>
    </row>
    <row r="47" spans="1:3">
      <c r="A47" s="34" t="s">
        <v>623</v>
      </c>
      <c r="B47" s="34" t="s">
        <v>624</v>
      </c>
      <c r="C47" s="34">
        <v>4.3580710429454621E-3</v>
      </c>
    </row>
    <row r="48" spans="1:3">
      <c r="A48" s="34" t="s">
        <v>625</v>
      </c>
      <c r="B48" s="34" t="s">
        <v>626</v>
      </c>
      <c r="C48" s="34">
        <v>4.2568914882752705E-3</v>
      </c>
    </row>
    <row r="49" spans="1:3">
      <c r="A49" s="34" t="s">
        <v>627</v>
      </c>
      <c r="B49" s="34" t="s">
        <v>628</v>
      </c>
      <c r="C49" s="34">
        <v>4.1019342249724484E-3</v>
      </c>
    </row>
    <row r="50" spans="1:3">
      <c r="A50" s="34" t="s">
        <v>629</v>
      </c>
      <c r="B50" s="34" t="s">
        <v>630</v>
      </c>
      <c r="C50" s="34">
        <v>4.0627196571452334E-3</v>
      </c>
    </row>
    <row r="51" spans="1:3">
      <c r="A51" s="34" t="s">
        <v>631</v>
      </c>
      <c r="B51" s="34" t="s">
        <v>632</v>
      </c>
      <c r="C51" s="34">
        <v>3.9136059113996733E-3</v>
      </c>
    </row>
    <row r="52" spans="1:3">
      <c r="A52" s="34" t="s">
        <v>633</v>
      </c>
      <c r="B52" s="34" t="s">
        <v>634</v>
      </c>
      <c r="C52" s="34">
        <v>3.8409639154232933E-3</v>
      </c>
    </row>
    <row r="53" spans="1:3">
      <c r="A53" s="34" t="s">
        <v>635</v>
      </c>
      <c r="B53" s="34" t="s">
        <v>636</v>
      </c>
      <c r="C53" s="34">
        <v>3.5257528246383299E-3</v>
      </c>
    </row>
    <row r="54" spans="1:3">
      <c r="A54" s="34" t="s">
        <v>637</v>
      </c>
      <c r="B54" s="34" t="s">
        <v>638</v>
      </c>
      <c r="C54" s="34">
        <v>3.2407695941322327E-3</v>
      </c>
    </row>
    <row r="55" spans="1:3">
      <c r="A55" s="34" t="s">
        <v>639</v>
      </c>
      <c r="B55" s="34" t="s">
        <v>640</v>
      </c>
      <c r="C55" s="34">
        <v>3.0846518583898413E-3</v>
      </c>
    </row>
    <row r="56" spans="1:3">
      <c r="A56" s="34" t="s">
        <v>641</v>
      </c>
      <c r="B56" s="34" t="s">
        <v>642</v>
      </c>
      <c r="C56" s="34">
        <v>3.0269643922800093E-3</v>
      </c>
    </row>
    <row r="57" spans="1:3">
      <c r="A57" s="34" t="s">
        <v>643</v>
      </c>
      <c r="B57" s="34" t="s">
        <v>644</v>
      </c>
      <c r="C57" s="34">
        <v>2.9154962186408958E-3</v>
      </c>
    </row>
    <row r="58" spans="1:3">
      <c r="A58" s="34" t="s">
        <v>645</v>
      </c>
      <c r="B58" s="34" t="s">
        <v>646</v>
      </c>
      <c r="C58" s="34">
        <v>2.7116218546852037E-3</v>
      </c>
    </row>
    <row r="59" spans="1:3">
      <c r="A59" s="34" t="s">
        <v>647</v>
      </c>
      <c r="B59" s="34" t="s">
        <v>648</v>
      </c>
      <c r="C59" s="34">
        <v>2.7113615127321565E-3</v>
      </c>
    </row>
    <row r="60" spans="1:3">
      <c r="A60" s="34" t="s">
        <v>649</v>
      </c>
      <c r="B60" s="34" t="s">
        <v>650</v>
      </c>
      <c r="C60" s="34">
        <v>2.5522257304928381E-3</v>
      </c>
    </row>
    <row r="61" spans="1:3">
      <c r="A61" s="34" t="s">
        <v>651</v>
      </c>
      <c r="B61" s="34" t="s">
        <v>652</v>
      </c>
      <c r="C61" s="34">
        <v>2.4538301399503401E-3</v>
      </c>
    </row>
    <row r="62" spans="1:3">
      <c r="A62" s="34" t="s">
        <v>653</v>
      </c>
      <c r="B62" s="34" t="s">
        <v>654</v>
      </c>
      <c r="C62" s="34">
        <v>2.4161200001173396E-3</v>
      </c>
    </row>
    <row r="63" spans="1:3">
      <c r="A63" s="34" t="s">
        <v>655</v>
      </c>
      <c r="B63" s="34" t="s">
        <v>656</v>
      </c>
      <c r="C63" s="34">
        <v>2.3818833685516306E-3</v>
      </c>
    </row>
    <row r="64" spans="1:3">
      <c r="A64" s="34" t="s">
        <v>657</v>
      </c>
      <c r="B64" s="34" t="s">
        <v>658</v>
      </c>
      <c r="C64" s="34">
        <v>2.2693092074743655E-3</v>
      </c>
    </row>
    <row r="65" spans="1:3">
      <c r="A65" s="34" t="s">
        <v>659</v>
      </c>
      <c r="B65" s="34" t="s">
        <v>660</v>
      </c>
      <c r="C65" s="34">
        <v>2.1601265105136219E-3</v>
      </c>
    </row>
    <row r="66" spans="1:3">
      <c r="A66" s="34" t="s">
        <v>661</v>
      </c>
      <c r="B66" s="34" t="s">
        <v>662</v>
      </c>
      <c r="C66" s="34">
        <v>2.1111388406192368E-3</v>
      </c>
    </row>
    <row r="67" spans="1:3">
      <c r="A67" s="34" t="s">
        <v>663</v>
      </c>
      <c r="B67" s="34" t="s">
        <v>664</v>
      </c>
      <c r="C67" s="34">
        <v>1.9965801951432032E-3</v>
      </c>
    </row>
    <row r="68" spans="1:3">
      <c r="A68" s="34" t="s">
        <v>665</v>
      </c>
      <c r="B68" s="34" t="s">
        <v>666</v>
      </c>
      <c r="C68" s="34">
        <v>1.9165726780082219E-3</v>
      </c>
    </row>
    <row r="69" spans="1:3">
      <c r="A69" s="34" t="s">
        <v>667</v>
      </c>
      <c r="B69" s="34" t="s">
        <v>668</v>
      </c>
      <c r="C69" s="34">
        <v>1.8613229020836741E-3</v>
      </c>
    </row>
    <row r="70" spans="1:3">
      <c r="A70" s="34" t="s">
        <v>669</v>
      </c>
      <c r="B70" s="34" t="s">
        <v>670</v>
      </c>
      <c r="C70" s="34">
        <v>1.7686631628582917E-3</v>
      </c>
    </row>
    <row r="71" spans="1:3">
      <c r="A71" s="34" t="s">
        <v>671</v>
      </c>
      <c r="B71" s="34" t="s">
        <v>672</v>
      </c>
      <c r="C71" s="34">
        <v>1.7247628999571166E-3</v>
      </c>
    </row>
    <row r="72" spans="1:3">
      <c r="A72" s="34" t="s">
        <v>673</v>
      </c>
      <c r="B72" s="34" t="s">
        <v>674</v>
      </c>
      <c r="C72" s="34">
        <v>1.6936798551073103E-3</v>
      </c>
    </row>
    <row r="73" spans="1:3">
      <c r="A73" s="34" t="s">
        <v>675</v>
      </c>
      <c r="B73" s="34" t="s">
        <v>676</v>
      </c>
      <c r="C73" s="34">
        <v>1.6573733570995983E-3</v>
      </c>
    </row>
    <row r="74" spans="1:3">
      <c r="A74" s="34" t="s">
        <v>677</v>
      </c>
      <c r="B74" s="34" t="s">
        <v>678</v>
      </c>
      <c r="C74" s="34">
        <v>1.6330267046262101E-3</v>
      </c>
    </row>
    <row r="75" spans="1:3">
      <c r="A75" s="34" t="s">
        <v>679</v>
      </c>
      <c r="B75" s="34" t="s">
        <v>680</v>
      </c>
      <c r="C75" s="34">
        <v>1.5979595078345549E-3</v>
      </c>
    </row>
    <row r="76" spans="1:3">
      <c r="A76" s="34" t="s">
        <v>681</v>
      </c>
      <c r="B76" s="34" t="s">
        <v>682</v>
      </c>
      <c r="C76" s="34">
        <v>1.5568816099302057E-3</v>
      </c>
    </row>
    <row r="77" spans="1:3">
      <c r="A77" s="34" t="s">
        <v>683</v>
      </c>
      <c r="B77" s="34" t="s">
        <v>684</v>
      </c>
      <c r="C77" s="34">
        <v>1.4904042610664543E-3</v>
      </c>
    </row>
    <row r="78" spans="1:3">
      <c r="A78" s="34" t="s">
        <v>685</v>
      </c>
      <c r="B78" s="34" t="s">
        <v>686</v>
      </c>
      <c r="C78" s="34">
        <v>1.4813960576839265E-3</v>
      </c>
    </row>
    <row r="79" spans="1:3">
      <c r="A79" s="34" t="s">
        <v>687</v>
      </c>
      <c r="B79" s="34" t="s">
        <v>688</v>
      </c>
      <c r="C79" s="34">
        <v>1.4450599165052363E-3</v>
      </c>
    </row>
    <row r="80" spans="1:3">
      <c r="A80" s="34" t="s">
        <v>689</v>
      </c>
      <c r="B80" s="34" t="s">
        <v>690</v>
      </c>
      <c r="C80" s="34">
        <v>1.3489867120156809E-3</v>
      </c>
    </row>
    <row r="81" spans="1:3">
      <c r="A81" s="34" t="s">
        <v>691</v>
      </c>
      <c r="B81" s="34" t="s">
        <v>692</v>
      </c>
      <c r="C81" s="34">
        <v>1.3480081070905957E-3</v>
      </c>
    </row>
    <row r="82" spans="1:3">
      <c r="A82" s="34" t="s">
        <v>693</v>
      </c>
      <c r="B82" s="34" t="s">
        <v>694</v>
      </c>
      <c r="C82" s="34">
        <v>1.3060786919575616E-3</v>
      </c>
    </row>
    <row r="83" spans="1:3">
      <c r="A83" s="34" t="s">
        <v>695</v>
      </c>
      <c r="B83" s="34" t="s">
        <v>696</v>
      </c>
      <c r="C83" s="34">
        <v>1.2614423373949698E-3</v>
      </c>
    </row>
    <row r="84" spans="1:3">
      <c r="A84" s="34" t="s">
        <v>697</v>
      </c>
      <c r="B84" s="34" t="s">
        <v>698</v>
      </c>
      <c r="C84" s="34">
        <v>1.1005687942733612E-3</v>
      </c>
    </row>
    <row r="85" spans="1:3">
      <c r="A85" s="34" t="s">
        <v>699</v>
      </c>
      <c r="B85" s="34" t="s">
        <v>700</v>
      </c>
      <c r="C85" s="34">
        <v>1.087023069533055E-3</v>
      </c>
    </row>
    <row r="86" spans="1:3">
      <c r="A86" s="34" t="s">
        <v>701</v>
      </c>
      <c r="B86" s="34" t="s">
        <v>702</v>
      </c>
      <c r="C86" s="34">
        <v>1.0644663209836065E-3</v>
      </c>
    </row>
    <row r="87" spans="1:3">
      <c r="A87" s="34" t="s">
        <v>703</v>
      </c>
      <c r="B87" s="34" t="s">
        <v>704</v>
      </c>
      <c r="C87" s="34">
        <v>1.0545504963436058E-3</v>
      </c>
    </row>
    <row r="88" spans="1:3">
      <c r="A88" s="34" t="s">
        <v>705</v>
      </c>
      <c r="B88" s="34" t="s">
        <v>706</v>
      </c>
      <c r="C88" s="34">
        <v>1.0528929746766163E-3</v>
      </c>
    </row>
    <row r="89" spans="1:3">
      <c r="A89" s="34" t="s">
        <v>707</v>
      </c>
      <c r="B89" s="34" t="s">
        <v>708</v>
      </c>
      <c r="C89" s="34">
        <v>1.0396111767139249E-3</v>
      </c>
    </row>
    <row r="90" spans="1:3">
      <c r="A90" s="34" t="s">
        <v>709</v>
      </c>
      <c r="B90" s="34" t="s">
        <v>710</v>
      </c>
      <c r="C90" s="34">
        <v>1.0295379923814512E-3</v>
      </c>
    </row>
    <row r="91" spans="1:3">
      <c r="A91" s="34" t="s">
        <v>711</v>
      </c>
      <c r="B91" s="34" t="s">
        <v>712</v>
      </c>
      <c r="C91" s="34">
        <v>1.013644468828218E-3</v>
      </c>
    </row>
    <row r="92" spans="1:3">
      <c r="A92" s="34" t="s">
        <v>713</v>
      </c>
      <c r="B92" s="34" t="s">
        <v>714</v>
      </c>
      <c r="C92" s="34">
        <v>9.679197800980424E-4</v>
      </c>
    </row>
    <row r="93" spans="1:3">
      <c r="A93" s="34" t="s">
        <v>715</v>
      </c>
      <c r="B93" s="34" t="s">
        <v>716</v>
      </c>
      <c r="C93" s="34">
        <v>9.094600812843387E-4</v>
      </c>
    </row>
    <row r="94" spans="1:3">
      <c r="A94" s="34" t="s">
        <v>717</v>
      </c>
      <c r="B94" s="34" t="s">
        <v>718</v>
      </c>
      <c r="C94" s="34">
        <v>9.0525345218204285E-4</v>
      </c>
    </row>
    <row r="95" spans="1:3">
      <c r="A95" s="34" t="s">
        <v>719</v>
      </c>
      <c r="B95" s="34" t="s">
        <v>720</v>
      </c>
      <c r="C95" s="34">
        <v>8.9743422341388647E-4</v>
      </c>
    </row>
    <row r="96" spans="1:3">
      <c r="A96" s="34" t="s">
        <v>721</v>
      </c>
      <c r="B96" s="34" t="s">
        <v>722</v>
      </c>
      <c r="C96" s="34">
        <v>8.7281889481758161E-4</v>
      </c>
    </row>
    <row r="97" spans="1:3">
      <c r="A97" s="34" t="s">
        <v>723</v>
      </c>
      <c r="B97" s="34" t="s">
        <v>724</v>
      </c>
      <c r="C97" s="34">
        <v>8.3940884040493589E-4</v>
      </c>
    </row>
    <row r="98" spans="1:3">
      <c r="A98" s="34" t="s">
        <v>725</v>
      </c>
      <c r="B98" s="34" t="s">
        <v>726</v>
      </c>
      <c r="C98" s="34">
        <v>8.2546628899636055E-4</v>
      </c>
    </row>
    <row r="99" spans="1:3">
      <c r="A99" s="34" t="s">
        <v>727</v>
      </c>
      <c r="B99" s="34" t="s">
        <v>728</v>
      </c>
      <c r="C99" s="34">
        <v>8.1602807578467801E-4</v>
      </c>
    </row>
    <row r="100" spans="1:3">
      <c r="A100" s="34" t="s">
        <v>729</v>
      </c>
      <c r="B100" s="34" t="s">
        <v>730</v>
      </c>
      <c r="C100" s="34">
        <v>7.1570662893960134E-4</v>
      </c>
    </row>
    <row r="101" spans="1:3">
      <c r="A101" s="34" t="s">
        <v>731</v>
      </c>
      <c r="B101" s="34" t="s">
        <v>732</v>
      </c>
      <c r="C101" s="34">
        <v>6.9676593643034615E-4</v>
      </c>
    </row>
    <row r="102" spans="1:3">
      <c r="A102" s="34" t="s">
        <v>733</v>
      </c>
      <c r="B102" s="34" t="s">
        <v>734</v>
      </c>
      <c r="C102" s="34">
        <v>6.51295820215813E-4</v>
      </c>
    </row>
    <row r="103" spans="1:3">
      <c r="A103" s="34" t="s">
        <v>735</v>
      </c>
      <c r="B103" s="34" t="s">
        <v>736</v>
      </c>
      <c r="C103" s="34">
        <v>6.1992240043067448E-4</v>
      </c>
    </row>
    <row r="104" spans="1:3">
      <c r="A104" s="34" t="s">
        <v>737</v>
      </c>
      <c r="B104" s="34" t="s">
        <v>738</v>
      </c>
      <c r="C104" s="34">
        <v>6.0764897486708747E-4</v>
      </c>
    </row>
    <row r="105" spans="1:3">
      <c r="A105" s="34" t="s">
        <v>739</v>
      </c>
      <c r="B105" s="34" t="s">
        <v>740</v>
      </c>
      <c r="C105" s="34">
        <v>6.029536810553028E-4</v>
      </c>
    </row>
    <row r="106" spans="1:3">
      <c r="A106" s="34" t="s">
        <v>741</v>
      </c>
      <c r="B106" s="34" t="s">
        <v>742</v>
      </c>
      <c r="C106" s="34">
        <v>5.7811609621470519E-4</v>
      </c>
    </row>
    <row r="107" spans="1:3">
      <c r="A107" s="34" t="s">
        <v>743</v>
      </c>
      <c r="B107" s="34" t="s">
        <v>744</v>
      </c>
      <c r="C107" s="34">
        <v>5.7708520091804324E-4</v>
      </c>
    </row>
    <row r="108" spans="1:3">
      <c r="A108" s="34" t="s">
        <v>745</v>
      </c>
      <c r="B108" s="34" t="s">
        <v>746</v>
      </c>
      <c r="C108" s="34">
        <v>5.6608368788746541E-4</v>
      </c>
    </row>
    <row r="109" spans="1:3">
      <c r="A109" s="34" t="s">
        <v>747</v>
      </c>
      <c r="B109" s="34" t="s">
        <v>748</v>
      </c>
      <c r="C109" s="34">
        <v>5.5687595004422121E-4</v>
      </c>
    </row>
    <row r="110" spans="1:3">
      <c r="A110" s="34" t="s">
        <v>749</v>
      </c>
      <c r="B110" s="34" t="s">
        <v>750</v>
      </c>
      <c r="C110" s="34">
        <v>5.2682330939256533E-4</v>
      </c>
    </row>
    <row r="111" spans="1:3">
      <c r="A111" s="34" t="s">
        <v>751</v>
      </c>
      <c r="B111" s="34" t="s">
        <v>752</v>
      </c>
      <c r="C111" s="34">
        <v>5.1695328244437898E-4</v>
      </c>
    </row>
    <row r="112" spans="1:3">
      <c r="A112" s="34" t="s">
        <v>753</v>
      </c>
      <c r="B112" s="34" t="s">
        <v>754</v>
      </c>
      <c r="C112" s="34">
        <v>5.1635252419760923E-4</v>
      </c>
    </row>
    <row r="113" spans="1:3">
      <c r="A113" s="34" t="s">
        <v>755</v>
      </c>
      <c r="B113" s="34" t="s">
        <v>756</v>
      </c>
      <c r="C113" s="34">
        <v>5.0496595443343529E-4</v>
      </c>
    </row>
    <row r="114" spans="1:3">
      <c r="A114" s="34" t="s">
        <v>757</v>
      </c>
      <c r="B114" s="34" t="s">
        <v>758</v>
      </c>
      <c r="C114" s="34">
        <v>5.0109425397860887E-4</v>
      </c>
    </row>
    <row r="115" spans="1:3">
      <c r="A115" s="34" t="s">
        <v>759</v>
      </c>
      <c r="B115" s="34" t="s">
        <v>760</v>
      </c>
      <c r="C115" s="34">
        <v>4.9928882647401799E-4</v>
      </c>
    </row>
    <row r="116" spans="1:3">
      <c r="A116" s="34" t="s">
        <v>761</v>
      </c>
      <c r="B116" s="34" t="s">
        <v>762</v>
      </c>
      <c r="C116" s="34">
        <v>4.9040323296100166E-4</v>
      </c>
    </row>
    <row r="117" spans="1:3">
      <c r="A117" s="34" t="s">
        <v>763</v>
      </c>
      <c r="B117" s="34" t="s">
        <v>764</v>
      </c>
      <c r="C117" s="34">
        <v>4.8146069248718507E-4</v>
      </c>
    </row>
    <row r="118" spans="1:3">
      <c r="A118" s="34" t="s">
        <v>765</v>
      </c>
      <c r="B118" s="34" t="s">
        <v>766</v>
      </c>
      <c r="C118" s="34">
        <v>4.7621670020667759E-4</v>
      </c>
    </row>
    <row r="119" spans="1:3">
      <c r="A119" s="34" t="s">
        <v>767</v>
      </c>
      <c r="B119" s="34" t="s">
        <v>768</v>
      </c>
      <c r="C119" s="34">
        <v>4.670164910269248E-4</v>
      </c>
    </row>
    <row r="120" spans="1:3">
      <c r="A120" s="34" t="s">
        <v>769</v>
      </c>
      <c r="B120" s="34" t="s">
        <v>770</v>
      </c>
      <c r="C120" s="34">
        <v>4.3934384180955574E-4</v>
      </c>
    </row>
    <row r="121" spans="1:3">
      <c r="A121" s="34" t="s">
        <v>771</v>
      </c>
      <c r="B121" s="34" t="s">
        <v>772</v>
      </c>
      <c r="C121" s="34">
        <v>4.269559181571044E-4</v>
      </c>
    </row>
    <row r="122" spans="1:3">
      <c r="A122" s="34" t="s">
        <v>773</v>
      </c>
      <c r="B122" s="34" t="s">
        <v>774</v>
      </c>
      <c r="C122" s="34">
        <v>4.235464462783654E-4</v>
      </c>
    </row>
    <row r="123" spans="1:3">
      <c r="A123" s="34" t="s">
        <v>775</v>
      </c>
      <c r="B123" s="34" t="s">
        <v>776</v>
      </c>
      <c r="C123" s="34">
        <v>4.2262217312302031E-4</v>
      </c>
    </row>
    <row r="124" spans="1:3">
      <c r="A124" s="34" t="s">
        <v>777</v>
      </c>
      <c r="B124" s="34" t="s">
        <v>778</v>
      </c>
      <c r="C124" s="34">
        <v>4.2214685626537309E-4</v>
      </c>
    </row>
    <row r="125" spans="1:3">
      <c r="A125" s="34" t="s">
        <v>779</v>
      </c>
      <c r="B125" s="34" t="s">
        <v>780</v>
      </c>
      <c r="C125" s="34">
        <v>3.9078343809730243E-4</v>
      </c>
    </row>
    <row r="126" spans="1:3">
      <c r="A126" s="34" t="s">
        <v>781</v>
      </c>
      <c r="B126" s="34" t="s">
        <v>782</v>
      </c>
      <c r="C126" s="34">
        <v>3.7844092968278731E-4</v>
      </c>
    </row>
    <row r="127" spans="1:3">
      <c r="A127" s="34" t="s">
        <v>783</v>
      </c>
      <c r="B127" s="34" t="s">
        <v>784</v>
      </c>
      <c r="C127" s="34">
        <v>3.7613073020658033E-4</v>
      </c>
    </row>
    <row r="128" spans="1:3">
      <c r="A128" s="34" t="s">
        <v>785</v>
      </c>
      <c r="B128" s="34" t="s">
        <v>786</v>
      </c>
      <c r="C128" s="34">
        <v>3.5599489547753104E-4</v>
      </c>
    </row>
    <row r="129" spans="1:3">
      <c r="A129" s="34" t="s">
        <v>787</v>
      </c>
      <c r="B129" s="34" t="s">
        <v>788</v>
      </c>
      <c r="C129" s="34">
        <v>3.5564992524851608E-4</v>
      </c>
    </row>
    <row r="130" spans="1:3">
      <c r="A130" s="34" t="s">
        <v>789</v>
      </c>
      <c r="B130" s="34" t="s">
        <v>790</v>
      </c>
      <c r="C130" s="34">
        <v>3.4401142920593915E-4</v>
      </c>
    </row>
    <row r="131" spans="1:3">
      <c r="A131" s="34" t="s">
        <v>791</v>
      </c>
      <c r="B131" s="34" t="s">
        <v>792</v>
      </c>
      <c r="C131" s="34">
        <v>3.1891709407413693E-4</v>
      </c>
    </row>
    <row r="132" spans="1:3">
      <c r="A132" s="34" t="s">
        <v>793</v>
      </c>
      <c r="B132" s="34" t="s">
        <v>794</v>
      </c>
      <c r="C132" s="34">
        <v>2.7117561055322947E-4</v>
      </c>
    </row>
    <row r="133" spans="1:3">
      <c r="A133" s="34" t="s">
        <v>795</v>
      </c>
      <c r="B133" s="34" t="s">
        <v>796</v>
      </c>
      <c r="C133" s="34">
        <v>2.6879203351301811E-4</v>
      </c>
    </row>
    <row r="134" spans="1:3">
      <c r="A134" s="34" t="s">
        <v>797</v>
      </c>
      <c r="B134" s="34" t="s">
        <v>798</v>
      </c>
      <c r="C134" s="34">
        <v>2.3705697392025442E-4</v>
      </c>
    </row>
    <row r="135" spans="1:3">
      <c r="A135" s="34" t="s">
        <v>799</v>
      </c>
      <c r="B135" s="34" t="s">
        <v>800</v>
      </c>
      <c r="C135" s="34">
        <v>2.3471807021177281E-4</v>
      </c>
    </row>
    <row r="136" spans="1:3">
      <c r="A136" s="34" t="s">
        <v>801</v>
      </c>
      <c r="B136" s="34" t="s">
        <v>802</v>
      </c>
      <c r="C136" s="34">
        <v>2.3137646898861513E-4</v>
      </c>
    </row>
    <row r="137" spans="1:3">
      <c r="A137" s="34" t="s">
        <v>803</v>
      </c>
      <c r="B137" s="34" t="s">
        <v>804</v>
      </c>
      <c r="C137" s="34">
        <v>2.280127504535341E-4</v>
      </c>
    </row>
    <row r="138" spans="1:3">
      <c r="A138" s="34" t="s">
        <v>805</v>
      </c>
      <c r="B138" s="34" t="s">
        <v>806</v>
      </c>
      <c r="C138" s="34">
        <v>2.2497659417997562E-4</v>
      </c>
    </row>
    <row r="139" spans="1:3">
      <c r="A139" s="34" t="s">
        <v>807</v>
      </c>
      <c r="B139" s="34" t="s">
        <v>808</v>
      </c>
      <c r="C139" s="34">
        <v>2.2235961523710089E-4</v>
      </c>
    </row>
    <row r="140" spans="1:3">
      <c r="A140" s="34" t="s">
        <v>809</v>
      </c>
      <c r="B140" s="34" t="s">
        <v>810</v>
      </c>
      <c r="C140" s="34">
        <v>2.2106448289089544E-4</v>
      </c>
    </row>
    <row r="141" spans="1:3">
      <c r="A141" s="34" t="s">
        <v>811</v>
      </c>
      <c r="B141" s="34" t="s">
        <v>812</v>
      </c>
      <c r="C141" s="34">
        <v>2.0870660890043476E-4</v>
      </c>
    </row>
    <row r="142" spans="1:3">
      <c r="A142" s="34" t="s">
        <v>813</v>
      </c>
      <c r="B142" s="34" t="s">
        <v>814</v>
      </c>
      <c r="C142" s="34">
        <v>2.0739079404786338E-4</v>
      </c>
    </row>
    <row r="143" spans="1:3">
      <c r="A143" s="34" t="s">
        <v>815</v>
      </c>
      <c r="B143" s="34" t="s">
        <v>816</v>
      </c>
      <c r="C143" s="34">
        <v>2.0712821259914331E-4</v>
      </c>
    </row>
    <row r="144" spans="1:3">
      <c r="A144" s="34" t="s">
        <v>817</v>
      </c>
      <c r="B144" s="34" t="s">
        <v>818</v>
      </c>
      <c r="C144" s="34">
        <v>2.0004768921967451E-4</v>
      </c>
    </row>
    <row r="145" spans="1:3">
      <c r="A145" s="34" t="s">
        <v>819</v>
      </c>
      <c r="B145" s="34" t="s">
        <v>820</v>
      </c>
      <c r="C145" s="34">
        <v>1.996017846419757E-4</v>
      </c>
    </row>
    <row r="146" spans="1:3">
      <c r="A146" s="34" t="s">
        <v>821</v>
      </c>
      <c r="B146" s="34" t="s">
        <v>822</v>
      </c>
      <c r="C146" s="34">
        <v>1.8065231695676366E-4</v>
      </c>
    </row>
    <row r="147" spans="1:3">
      <c r="A147" s="34" t="s">
        <v>823</v>
      </c>
      <c r="B147" s="34" t="s">
        <v>824</v>
      </c>
      <c r="C147" s="34">
        <v>1.6851151444409942E-4</v>
      </c>
    </row>
    <row r="148" spans="1:3">
      <c r="A148" s="34" t="s">
        <v>825</v>
      </c>
      <c r="B148" s="34" t="s">
        <v>826</v>
      </c>
      <c r="C148" s="34">
        <v>1.6119861915139417E-4</v>
      </c>
    </row>
    <row r="149" spans="1:3">
      <c r="A149" s="34" t="s">
        <v>827</v>
      </c>
      <c r="B149" s="34" t="s">
        <v>828</v>
      </c>
      <c r="C149" s="34">
        <v>1.5612482921537572E-4</v>
      </c>
    </row>
    <row r="150" spans="1:3">
      <c r="A150" s="34" t="s">
        <v>829</v>
      </c>
      <c r="B150" s="34" t="s">
        <v>830</v>
      </c>
      <c r="C150" s="34">
        <v>1.5437667195288687E-4</v>
      </c>
    </row>
    <row r="151" spans="1:3">
      <c r="A151" s="34" t="s">
        <v>831</v>
      </c>
      <c r="B151" s="34" t="s">
        <v>832</v>
      </c>
      <c r="C151" s="34">
        <v>1.5257466892882414E-4</v>
      </c>
    </row>
    <row r="152" spans="1:3">
      <c r="A152" s="34" t="s">
        <v>833</v>
      </c>
      <c r="B152" s="34" t="s">
        <v>834</v>
      </c>
      <c r="C152" s="34">
        <v>1.4764600411979525E-4</v>
      </c>
    </row>
    <row r="153" spans="1:3">
      <c r="A153" s="34" t="s">
        <v>835</v>
      </c>
      <c r="B153" s="34" t="s">
        <v>836</v>
      </c>
      <c r="C153" s="34">
        <v>1.3736919106229633E-4</v>
      </c>
    </row>
    <row r="154" spans="1:3">
      <c r="A154" s="34" t="s">
        <v>837</v>
      </c>
      <c r="B154" s="34" t="s">
        <v>838</v>
      </c>
      <c r="C154" s="34">
        <v>1.2552556860034132E-4</v>
      </c>
    </row>
    <row r="155" spans="1:3">
      <c r="A155" s="34" t="s">
        <v>839</v>
      </c>
      <c r="B155" s="34" t="s">
        <v>840</v>
      </c>
      <c r="C155" s="34">
        <v>1.2434653660184375E-4</v>
      </c>
    </row>
    <row r="156" spans="1:3">
      <c r="A156" s="34" t="s">
        <v>841</v>
      </c>
      <c r="B156" s="34" t="s">
        <v>842</v>
      </c>
      <c r="C156" s="34">
        <v>1.2036356365586946E-4</v>
      </c>
    </row>
    <row r="157" spans="1:3">
      <c r="A157" s="34" t="s">
        <v>843</v>
      </c>
      <c r="B157" s="34" t="s">
        <v>844</v>
      </c>
      <c r="C157" s="34">
        <v>1.1663393971685761E-4</v>
      </c>
    </row>
    <row r="158" spans="1:3">
      <c r="A158" s="34" t="s">
        <v>845</v>
      </c>
      <c r="B158" s="34" t="s">
        <v>846</v>
      </c>
      <c r="C158" s="34">
        <v>1.142313255994031E-4</v>
      </c>
    </row>
    <row r="159" spans="1:3">
      <c r="A159" s="34" t="s">
        <v>847</v>
      </c>
      <c r="B159" s="34" t="s">
        <v>848</v>
      </c>
      <c r="C159" s="34">
        <v>1.1165110192913341E-4</v>
      </c>
    </row>
    <row r="160" spans="1:3">
      <c r="A160" s="34" t="s">
        <v>849</v>
      </c>
      <c r="B160" s="34" t="s">
        <v>850</v>
      </c>
      <c r="C160" s="34">
        <v>1.1036887575725584E-4</v>
      </c>
    </row>
    <row r="161" spans="1:3">
      <c r="A161" s="34" t="s">
        <v>851</v>
      </c>
      <c r="B161" s="34" t="s">
        <v>852</v>
      </c>
      <c r="C161" s="34">
        <v>1.0447203975499347E-4</v>
      </c>
    </row>
    <row r="162" spans="1:3">
      <c r="A162" s="34" t="s">
        <v>853</v>
      </c>
      <c r="B162" s="34" t="s">
        <v>854</v>
      </c>
      <c r="C162" s="34">
        <v>1.0323639606376693E-4</v>
      </c>
    </row>
    <row r="163" spans="1:3">
      <c r="A163" s="34" t="s">
        <v>855</v>
      </c>
      <c r="B163" s="34" t="s">
        <v>856</v>
      </c>
      <c r="C163" s="34">
        <v>9.2553203888619671E-5</v>
      </c>
    </row>
    <row r="164" spans="1:3">
      <c r="A164" s="34" t="s">
        <v>857</v>
      </c>
      <c r="B164" s="34" t="s">
        <v>858</v>
      </c>
      <c r="C164" s="34">
        <v>8.6852845113075401E-5</v>
      </c>
    </row>
    <row r="165" spans="1:3">
      <c r="A165" s="34" t="s">
        <v>859</v>
      </c>
      <c r="B165" s="34" t="s">
        <v>860</v>
      </c>
      <c r="C165" s="34">
        <v>8.6652655462916985E-5</v>
      </c>
    </row>
    <row r="166" spans="1:3">
      <c r="A166" s="34" t="s">
        <v>861</v>
      </c>
      <c r="B166" s="34" t="s">
        <v>862</v>
      </c>
      <c r="C166" s="34">
        <v>8.6591119012887773E-5</v>
      </c>
    </row>
    <row r="167" spans="1:3">
      <c r="A167" s="34" t="s">
        <v>863</v>
      </c>
      <c r="B167" s="34" t="s">
        <v>864</v>
      </c>
      <c r="C167" s="34">
        <v>8.4767260133373199E-5</v>
      </c>
    </row>
    <row r="168" spans="1:3">
      <c r="A168" s="34" t="s">
        <v>865</v>
      </c>
      <c r="B168" s="34" t="s">
        <v>866</v>
      </c>
      <c r="C168" s="34">
        <v>8.428424352426058E-5</v>
      </c>
    </row>
    <row r="169" spans="1:3">
      <c r="A169" s="34" t="s">
        <v>867</v>
      </c>
      <c r="B169" s="34" t="s">
        <v>868</v>
      </c>
      <c r="C169" s="34">
        <v>8.0060194715788445E-5</v>
      </c>
    </row>
    <row r="170" spans="1:3">
      <c r="A170" s="34" t="s">
        <v>869</v>
      </c>
      <c r="B170" s="34" t="s">
        <v>870</v>
      </c>
      <c r="C170" s="34">
        <v>7.4530961877595375E-5</v>
      </c>
    </row>
    <row r="171" spans="1:3">
      <c r="A171" s="34" t="s">
        <v>871</v>
      </c>
      <c r="B171" s="34" t="s">
        <v>872</v>
      </c>
      <c r="C171" s="34">
        <v>7.354959091797358E-5</v>
      </c>
    </row>
    <row r="172" spans="1:3">
      <c r="A172" s="34" t="s">
        <v>873</v>
      </c>
      <c r="B172" s="34" t="s">
        <v>874</v>
      </c>
      <c r="C172" s="34">
        <v>7.1530709305663143E-5</v>
      </c>
    </row>
    <row r="173" spans="1:3">
      <c r="A173" s="34" t="s">
        <v>875</v>
      </c>
      <c r="B173" s="34" t="s">
        <v>876</v>
      </c>
      <c r="C173" s="34">
        <v>6.8609468251529802E-5</v>
      </c>
    </row>
    <row r="174" spans="1:3">
      <c r="A174" s="34" t="s">
        <v>877</v>
      </c>
      <c r="B174" s="34" t="s">
        <v>878</v>
      </c>
      <c r="C174" s="34">
        <v>6.0853878170166646E-5</v>
      </c>
    </row>
    <row r="175" spans="1:3">
      <c r="A175" s="34" t="s">
        <v>879</v>
      </c>
      <c r="B175" s="34" t="s">
        <v>880</v>
      </c>
      <c r="C175" s="34">
        <v>5.9757319781741273E-5</v>
      </c>
    </row>
    <row r="176" spans="1:3">
      <c r="A176" s="34" t="s">
        <v>881</v>
      </c>
      <c r="B176" s="34" t="s">
        <v>882</v>
      </c>
      <c r="C176" s="34">
        <v>5.968428399715091E-5</v>
      </c>
    </row>
    <row r="177" spans="1:3">
      <c r="A177" s="34" t="s">
        <v>883</v>
      </c>
      <c r="B177" s="34" t="s">
        <v>884</v>
      </c>
      <c r="C177" s="34">
        <v>5.8958528389904422E-5</v>
      </c>
    </row>
    <row r="178" spans="1:3">
      <c r="A178" s="34" t="s">
        <v>885</v>
      </c>
      <c r="B178" s="34" t="s">
        <v>886</v>
      </c>
      <c r="C178" s="34">
        <v>5.7203264450545834E-5</v>
      </c>
    </row>
    <row r="179" spans="1:3">
      <c r="A179" s="34" t="s">
        <v>887</v>
      </c>
      <c r="B179" s="34" t="s">
        <v>888</v>
      </c>
      <c r="C179" s="34">
        <v>5.6925161586082888E-5</v>
      </c>
    </row>
    <row r="180" spans="1:3">
      <c r="A180" s="34" t="s">
        <v>889</v>
      </c>
      <c r="B180" s="34" t="s">
        <v>890</v>
      </c>
      <c r="C180" s="34">
        <v>5.6307070710104386E-5</v>
      </c>
    </row>
    <row r="181" spans="1:3">
      <c r="A181" s="34" t="s">
        <v>891</v>
      </c>
      <c r="B181" s="34" t="s">
        <v>892</v>
      </c>
      <c r="C181" s="34">
        <v>4.9058434769343848E-5</v>
      </c>
    </row>
    <row r="182" spans="1:3">
      <c r="A182" s="34" t="s">
        <v>893</v>
      </c>
      <c r="B182" s="34" t="s">
        <v>894</v>
      </c>
      <c r="C182" s="34">
        <v>4.5207911318904213E-5</v>
      </c>
    </row>
    <row r="183" spans="1:3">
      <c r="A183" s="34" t="s">
        <v>895</v>
      </c>
      <c r="B183" s="34" t="s">
        <v>896</v>
      </c>
      <c r="C183" s="34">
        <v>4.1405235963759959E-5</v>
      </c>
    </row>
    <row r="184" spans="1:3">
      <c r="A184" s="34" t="s">
        <v>897</v>
      </c>
      <c r="B184" s="34" t="s">
        <v>898</v>
      </c>
      <c r="C184" s="34">
        <v>4.1231146276739215E-5</v>
      </c>
    </row>
    <row r="185" spans="1:3">
      <c r="A185" s="34" t="s">
        <v>899</v>
      </c>
      <c r="B185" s="34" t="s">
        <v>900</v>
      </c>
      <c r="C185" s="34">
        <v>3.2105498244818753E-5</v>
      </c>
    </row>
    <row r="186" spans="1:3">
      <c r="A186" s="34" t="s">
        <v>901</v>
      </c>
      <c r="B186" s="34" t="s">
        <v>902</v>
      </c>
      <c r="C186" s="34">
        <v>2.4275104106933717E-5</v>
      </c>
    </row>
    <row r="187" spans="1:3">
      <c r="A187" s="34" t="s">
        <v>903</v>
      </c>
      <c r="B187" s="34" t="s">
        <v>904</v>
      </c>
      <c r="C187" s="34">
        <v>2.0211322644127022E-5</v>
      </c>
    </row>
    <row r="188" spans="1:3">
      <c r="A188" s="34" t="s">
        <v>905</v>
      </c>
      <c r="B188" s="34" t="s">
        <v>906</v>
      </c>
      <c r="C188" s="34">
        <v>1.9090108591268446E-5</v>
      </c>
    </row>
    <row r="189" spans="1:3">
      <c r="A189" s="34" t="s">
        <v>907</v>
      </c>
      <c r="B189" s="34" t="s">
        <v>908</v>
      </c>
      <c r="C189" s="34">
        <v>1.612243390922645E-5</v>
      </c>
    </row>
    <row r="190" spans="1:3">
      <c r="A190" s="34" t="s">
        <v>909</v>
      </c>
      <c r="B190" s="34" t="s">
        <v>910</v>
      </c>
      <c r="C190" s="34">
        <v>8.4765113591015333E-6</v>
      </c>
    </row>
    <row r="191" spans="1:3">
      <c r="A191" s="34" t="s">
        <v>911</v>
      </c>
      <c r="B191" s="34" t="s">
        <v>912</v>
      </c>
      <c r="C191" s="34">
        <v>5.7741403851457292E-6</v>
      </c>
    </row>
    <row r="192" spans="1:3">
      <c r="A192" s="34" t="s">
        <v>913</v>
      </c>
      <c r="B192" s="34" t="s">
        <v>914</v>
      </c>
      <c r="C192" s="34">
        <v>0</v>
      </c>
    </row>
    <row r="193" spans="1:3">
      <c r="A193" s="34" t="s">
        <v>915</v>
      </c>
      <c r="B193" s="34" t="s">
        <v>916</v>
      </c>
      <c r="C193" s="34">
        <v>0</v>
      </c>
    </row>
    <row r="194" spans="1:3">
      <c r="A194" s="34" t="s">
        <v>917</v>
      </c>
      <c r="B194" s="34" t="s">
        <v>918</v>
      </c>
      <c r="C194" s="34">
        <v>0</v>
      </c>
    </row>
  </sheetData>
  <mergeCells count="1">
    <mergeCell ref="A1:C1"/>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00B0F0"/>
  </sheetPr>
  <dimension ref="A1:C194"/>
  <sheetViews>
    <sheetView workbookViewId="0" xr3:uid="{11A3ACCB-1F19-5AC9-A611-4158731A345D}">
      <selection activeCell="F21" sqref="F21"/>
    </sheetView>
  </sheetViews>
  <sheetFormatPr defaultRowHeight="15"/>
  <cols>
    <col min="1" max="1" width="14.5703125" style="34" customWidth="1"/>
    <col min="2" max="2" width="19.140625" style="34" customWidth="1"/>
    <col min="3" max="3" width="15.7109375" style="34" customWidth="1"/>
    <col min="4" max="16384" width="9.140625" style="34"/>
  </cols>
  <sheetData>
    <row r="1" spans="1:3">
      <c r="A1" s="34" t="s">
        <v>919</v>
      </c>
    </row>
    <row r="2" spans="1:3">
      <c r="A2" s="34" t="s">
        <v>71</v>
      </c>
      <c r="B2" s="34" t="s">
        <v>21</v>
      </c>
      <c r="C2" s="34" t="s">
        <v>534</v>
      </c>
    </row>
    <row r="3" spans="1:3">
      <c r="A3" s="34" t="s">
        <v>547</v>
      </c>
      <c r="B3" s="34" t="s">
        <v>548</v>
      </c>
      <c r="C3" s="34">
        <v>8.8350289547426575E-2</v>
      </c>
    </row>
    <row r="4" spans="1:3">
      <c r="A4" s="34" t="s">
        <v>541</v>
      </c>
      <c r="B4" s="34" t="s">
        <v>542</v>
      </c>
      <c r="C4" s="34">
        <v>7.3388053386569715E-2</v>
      </c>
    </row>
    <row r="5" spans="1:3">
      <c r="A5" s="34" t="s">
        <v>555</v>
      </c>
      <c r="B5" s="34" t="s">
        <v>556</v>
      </c>
      <c r="C5" s="34">
        <v>6.4165863436249984E-2</v>
      </c>
    </row>
    <row r="6" spans="1:3">
      <c r="A6" s="34" t="s">
        <v>539</v>
      </c>
      <c r="B6" s="34" t="s">
        <v>540</v>
      </c>
      <c r="C6" s="34">
        <v>5.4665318577226112E-2</v>
      </c>
    </row>
    <row r="7" spans="1:3">
      <c r="A7" s="34" t="s">
        <v>697</v>
      </c>
      <c r="B7" s="34" t="s">
        <v>698</v>
      </c>
      <c r="C7" s="34">
        <v>5.1135101918263183E-2</v>
      </c>
    </row>
    <row r="8" spans="1:3">
      <c r="A8" s="34" t="s">
        <v>553</v>
      </c>
      <c r="B8" s="34" t="s">
        <v>554</v>
      </c>
      <c r="C8" s="34">
        <v>4.2019506794030347E-2</v>
      </c>
    </row>
    <row r="9" spans="1:3">
      <c r="A9" s="34" t="s">
        <v>551</v>
      </c>
      <c r="B9" s="34" t="s">
        <v>552</v>
      </c>
      <c r="C9" s="34">
        <v>3.9221796641637593E-2</v>
      </c>
    </row>
    <row r="10" spans="1:3">
      <c r="A10" s="34" t="s">
        <v>535</v>
      </c>
      <c r="B10" s="34" t="s">
        <v>536</v>
      </c>
      <c r="C10" s="34">
        <v>3.5221052104960508E-2</v>
      </c>
    </row>
    <row r="11" spans="1:3">
      <c r="A11" s="34" t="s">
        <v>543</v>
      </c>
      <c r="B11" s="34" t="s">
        <v>544</v>
      </c>
      <c r="C11" s="34">
        <v>3.352636130654691E-2</v>
      </c>
    </row>
    <row r="12" spans="1:3">
      <c r="A12" s="34" t="s">
        <v>573</v>
      </c>
      <c r="B12" s="34" t="s">
        <v>574</v>
      </c>
      <c r="C12" s="34">
        <v>3.2662285072504668E-2</v>
      </c>
    </row>
    <row r="13" spans="1:3">
      <c r="A13" s="34" t="s">
        <v>559</v>
      </c>
      <c r="B13" s="34" t="s">
        <v>560</v>
      </c>
      <c r="C13" s="34">
        <v>3.0130967189616484E-2</v>
      </c>
    </row>
    <row r="14" spans="1:3">
      <c r="A14" s="34" t="s">
        <v>563</v>
      </c>
      <c r="B14" s="34" t="s">
        <v>564</v>
      </c>
      <c r="C14" s="34">
        <v>2.6465306407245554E-2</v>
      </c>
    </row>
    <row r="15" spans="1:3">
      <c r="A15" s="34" t="s">
        <v>795</v>
      </c>
      <c r="B15" s="34" t="s">
        <v>796</v>
      </c>
      <c r="C15" s="34">
        <v>2.4375120051494979E-2</v>
      </c>
    </row>
    <row r="16" spans="1:3">
      <c r="A16" s="34" t="s">
        <v>629</v>
      </c>
      <c r="B16" s="34" t="s">
        <v>630</v>
      </c>
      <c r="C16" s="34">
        <v>2.3831474270056278E-2</v>
      </c>
    </row>
    <row r="17" spans="1:3">
      <c r="A17" s="34" t="s">
        <v>569</v>
      </c>
      <c r="B17" s="34" t="s">
        <v>570</v>
      </c>
      <c r="C17" s="34">
        <v>2.1570906972827819E-2</v>
      </c>
    </row>
    <row r="18" spans="1:3">
      <c r="A18" s="34" t="s">
        <v>815</v>
      </c>
      <c r="B18" s="34" t="s">
        <v>816</v>
      </c>
      <c r="C18" s="34">
        <v>2.0658974291258875E-2</v>
      </c>
    </row>
    <row r="19" spans="1:3">
      <c r="A19" s="34" t="s">
        <v>685</v>
      </c>
      <c r="B19" s="34" t="s">
        <v>686</v>
      </c>
      <c r="C19" s="34">
        <v>2.0123321784756346E-2</v>
      </c>
    </row>
    <row r="20" spans="1:3">
      <c r="A20" s="34" t="s">
        <v>773</v>
      </c>
      <c r="B20" s="34" t="s">
        <v>774</v>
      </c>
      <c r="C20" s="34">
        <v>2.0014747727826215E-2</v>
      </c>
    </row>
    <row r="21" spans="1:3">
      <c r="A21" s="34" t="s">
        <v>617</v>
      </c>
      <c r="B21" s="34" t="s">
        <v>618</v>
      </c>
      <c r="C21" s="34">
        <v>1.8470097846421195E-2</v>
      </c>
    </row>
    <row r="22" spans="1:3">
      <c r="A22" s="34" t="s">
        <v>707</v>
      </c>
      <c r="B22" s="34" t="s">
        <v>708</v>
      </c>
      <c r="C22" s="34">
        <v>1.8378861253234516E-2</v>
      </c>
    </row>
    <row r="23" spans="1:3">
      <c r="A23" s="34" t="s">
        <v>769</v>
      </c>
      <c r="B23" s="34" t="s">
        <v>770</v>
      </c>
      <c r="C23" s="34">
        <v>1.8164500044857913E-2</v>
      </c>
    </row>
    <row r="24" spans="1:3">
      <c r="A24" s="34" t="s">
        <v>665</v>
      </c>
      <c r="B24" s="34" t="s">
        <v>666</v>
      </c>
      <c r="C24" s="34">
        <v>1.6316705637775358E-2</v>
      </c>
    </row>
    <row r="25" spans="1:3">
      <c r="A25" s="34" t="s">
        <v>597</v>
      </c>
      <c r="B25" s="34" t="s">
        <v>598</v>
      </c>
      <c r="C25" s="34">
        <v>1.5032351388098629E-2</v>
      </c>
    </row>
    <row r="26" spans="1:3">
      <c r="A26" s="34" t="s">
        <v>577</v>
      </c>
      <c r="B26" s="34" t="s">
        <v>578</v>
      </c>
      <c r="C26" s="34">
        <v>1.3300528104002752E-2</v>
      </c>
    </row>
    <row r="27" spans="1:3">
      <c r="A27" s="34" t="s">
        <v>537</v>
      </c>
      <c r="B27" s="34" t="s">
        <v>538</v>
      </c>
      <c r="C27" s="34">
        <v>1.2849327059007888E-2</v>
      </c>
    </row>
    <row r="28" spans="1:3">
      <c r="A28" s="34" t="s">
        <v>595</v>
      </c>
      <c r="B28" s="34" t="s">
        <v>596</v>
      </c>
      <c r="C28" s="34">
        <v>1.2457508865639479E-2</v>
      </c>
    </row>
    <row r="29" spans="1:3">
      <c r="A29" s="34" t="s">
        <v>591</v>
      </c>
      <c r="B29" s="34" t="s">
        <v>592</v>
      </c>
      <c r="C29" s="34">
        <v>1.1178690711019111E-2</v>
      </c>
    </row>
    <row r="30" spans="1:3">
      <c r="A30" s="34" t="s">
        <v>863</v>
      </c>
      <c r="B30" s="34" t="s">
        <v>864</v>
      </c>
      <c r="C30" s="34">
        <v>1.0665259587939709E-2</v>
      </c>
    </row>
    <row r="31" spans="1:3">
      <c r="A31" s="34" t="s">
        <v>789</v>
      </c>
      <c r="B31" s="34" t="s">
        <v>790</v>
      </c>
      <c r="C31" s="34">
        <v>1.0612308524246827E-2</v>
      </c>
    </row>
    <row r="32" spans="1:3">
      <c r="A32" s="34" t="s">
        <v>837</v>
      </c>
      <c r="B32" s="34" t="s">
        <v>838</v>
      </c>
      <c r="C32" s="34">
        <v>9.991341943278503E-3</v>
      </c>
    </row>
    <row r="33" spans="1:3">
      <c r="A33" s="34" t="s">
        <v>777</v>
      </c>
      <c r="B33" s="34" t="s">
        <v>778</v>
      </c>
      <c r="C33" s="34">
        <v>9.6582107130927589E-3</v>
      </c>
    </row>
    <row r="34" spans="1:3">
      <c r="A34" s="34" t="s">
        <v>711</v>
      </c>
      <c r="B34" s="34" t="s">
        <v>712</v>
      </c>
      <c r="C34" s="34">
        <v>8.1470752306492117E-3</v>
      </c>
    </row>
    <row r="35" spans="1:3">
      <c r="A35" s="34" t="s">
        <v>669</v>
      </c>
      <c r="B35" s="34" t="s">
        <v>670</v>
      </c>
      <c r="C35" s="34">
        <v>7.9664293612349748E-3</v>
      </c>
    </row>
    <row r="36" spans="1:3">
      <c r="A36" s="34" t="s">
        <v>757</v>
      </c>
      <c r="B36" s="34" t="s">
        <v>758</v>
      </c>
      <c r="C36" s="34">
        <v>7.8914986178708103E-3</v>
      </c>
    </row>
    <row r="37" spans="1:3">
      <c r="A37" s="34" t="s">
        <v>579</v>
      </c>
      <c r="B37" s="34" t="s">
        <v>580</v>
      </c>
      <c r="C37" s="34">
        <v>7.8344004599587933E-3</v>
      </c>
    </row>
    <row r="38" spans="1:3">
      <c r="A38" s="34" t="s">
        <v>909</v>
      </c>
      <c r="B38" s="34" t="s">
        <v>910</v>
      </c>
      <c r="C38" s="34">
        <v>7.1946674788129642E-3</v>
      </c>
    </row>
    <row r="39" spans="1:3">
      <c r="A39" s="34" t="s">
        <v>557</v>
      </c>
      <c r="B39" s="34" t="s">
        <v>558</v>
      </c>
      <c r="C39" s="34">
        <v>6.9858659276532814E-3</v>
      </c>
    </row>
    <row r="40" spans="1:3">
      <c r="A40" s="34" t="s">
        <v>705</v>
      </c>
      <c r="B40" s="34" t="s">
        <v>706</v>
      </c>
      <c r="C40" s="34">
        <v>6.7098350231391763E-3</v>
      </c>
    </row>
    <row r="41" spans="1:3">
      <c r="A41" s="34" t="s">
        <v>671</v>
      </c>
      <c r="B41" s="34" t="s">
        <v>672</v>
      </c>
      <c r="C41" s="34">
        <v>6.5785815008429036E-3</v>
      </c>
    </row>
    <row r="42" spans="1:3">
      <c r="A42" s="34" t="s">
        <v>871</v>
      </c>
      <c r="B42" s="34" t="s">
        <v>872</v>
      </c>
      <c r="C42" s="34">
        <v>6.1866733059938858E-3</v>
      </c>
    </row>
    <row r="43" spans="1:3">
      <c r="A43" s="34" t="s">
        <v>693</v>
      </c>
      <c r="B43" s="34" t="s">
        <v>694</v>
      </c>
      <c r="C43" s="34">
        <v>5.925649444788089E-3</v>
      </c>
    </row>
    <row r="44" spans="1:3">
      <c r="A44" s="34" t="s">
        <v>803</v>
      </c>
      <c r="B44" s="34" t="s">
        <v>804</v>
      </c>
      <c r="C44" s="34">
        <v>5.883676492507801E-3</v>
      </c>
    </row>
    <row r="45" spans="1:3">
      <c r="A45" s="34" t="s">
        <v>549</v>
      </c>
      <c r="B45" s="34" t="s">
        <v>550</v>
      </c>
      <c r="C45" s="34">
        <v>5.7831344350152015E-3</v>
      </c>
    </row>
    <row r="46" spans="1:3">
      <c r="A46" s="34" t="s">
        <v>745</v>
      </c>
      <c r="B46" s="34" t="s">
        <v>746</v>
      </c>
      <c r="C46" s="34">
        <v>4.813195573120291E-3</v>
      </c>
    </row>
    <row r="47" spans="1:3">
      <c r="A47" s="34" t="s">
        <v>753</v>
      </c>
      <c r="B47" s="34" t="s">
        <v>754</v>
      </c>
      <c r="C47" s="34">
        <v>4.2138453982971764E-3</v>
      </c>
    </row>
    <row r="48" spans="1:3">
      <c r="A48" s="34" t="s">
        <v>737</v>
      </c>
      <c r="B48" s="34" t="s">
        <v>738</v>
      </c>
      <c r="C48" s="34">
        <v>4.1285069526244217E-3</v>
      </c>
    </row>
    <row r="49" spans="1:3">
      <c r="A49" s="34" t="s">
        <v>791</v>
      </c>
      <c r="B49" s="34" t="s">
        <v>792</v>
      </c>
      <c r="C49" s="34">
        <v>3.0272222936681198E-3</v>
      </c>
    </row>
    <row r="50" spans="1:3">
      <c r="A50" s="34" t="s">
        <v>561</v>
      </c>
      <c r="B50" s="34" t="s">
        <v>562</v>
      </c>
      <c r="C50" s="34">
        <v>2.8025907859708854E-3</v>
      </c>
    </row>
    <row r="51" spans="1:3">
      <c r="A51" s="34" t="s">
        <v>755</v>
      </c>
      <c r="B51" s="34" t="s">
        <v>756</v>
      </c>
      <c r="C51" s="34">
        <v>2.5680042338125804E-3</v>
      </c>
    </row>
    <row r="52" spans="1:3">
      <c r="A52" s="34" t="s">
        <v>667</v>
      </c>
      <c r="B52" s="34" t="s">
        <v>668</v>
      </c>
      <c r="C52" s="34">
        <v>2.566360638816803E-3</v>
      </c>
    </row>
    <row r="53" spans="1:3">
      <c r="A53" s="34" t="s">
        <v>817</v>
      </c>
      <c r="B53" s="34" t="s">
        <v>818</v>
      </c>
      <c r="C53" s="34">
        <v>2.5226852448604347E-3</v>
      </c>
    </row>
    <row r="54" spans="1:3">
      <c r="A54" s="34" t="s">
        <v>673</v>
      </c>
      <c r="B54" s="34" t="s">
        <v>674</v>
      </c>
      <c r="C54" s="34">
        <v>1.9485724705868837E-3</v>
      </c>
    </row>
    <row r="55" spans="1:3">
      <c r="A55" s="34" t="s">
        <v>867</v>
      </c>
      <c r="B55" s="34" t="s">
        <v>868</v>
      </c>
      <c r="C55" s="34">
        <v>1.7356167499588374E-3</v>
      </c>
    </row>
    <row r="56" spans="1:3">
      <c r="A56" s="34" t="s">
        <v>609</v>
      </c>
      <c r="B56" s="34" t="s">
        <v>610</v>
      </c>
      <c r="C56" s="34">
        <v>1.2826244316462754E-3</v>
      </c>
    </row>
    <row r="57" spans="1:3">
      <c r="A57" s="34" t="s">
        <v>853</v>
      </c>
      <c r="B57" s="34" t="s">
        <v>854</v>
      </c>
      <c r="C57" s="34">
        <v>1.2633921068041724E-3</v>
      </c>
    </row>
    <row r="58" spans="1:3">
      <c r="A58" s="34" t="s">
        <v>877</v>
      </c>
      <c r="B58" s="34" t="s">
        <v>878</v>
      </c>
      <c r="C58" s="34">
        <v>1.2169068369387655E-3</v>
      </c>
    </row>
    <row r="59" spans="1:3">
      <c r="A59" s="34" t="s">
        <v>781</v>
      </c>
      <c r="B59" s="34" t="s">
        <v>782</v>
      </c>
      <c r="C59" s="34">
        <v>9.8654460171871826E-4</v>
      </c>
    </row>
    <row r="60" spans="1:3">
      <c r="A60" s="34" t="s">
        <v>719</v>
      </c>
      <c r="B60" s="34" t="s">
        <v>720</v>
      </c>
      <c r="C60" s="34">
        <v>6.6319652296086202E-4</v>
      </c>
    </row>
    <row r="61" spans="1:3">
      <c r="A61" s="34" t="s">
        <v>687</v>
      </c>
      <c r="B61" s="34" t="s">
        <v>688</v>
      </c>
      <c r="C61" s="34">
        <v>4.529965671056019E-4</v>
      </c>
    </row>
    <row r="62" spans="1:3">
      <c r="A62" s="34" t="s">
        <v>847</v>
      </c>
      <c r="B62" s="34" t="s">
        <v>848</v>
      </c>
      <c r="C62" s="34">
        <v>3.9538529169476648E-4</v>
      </c>
    </row>
    <row r="63" spans="1:3">
      <c r="A63" s="34" t="s">
        <v>585</v>
      </c>
      <c r="B63" s="34" t="s">
        <v>586</v>
      </c>
      <c r="C63" s="34">
        <v>3.7489363245430421E-4</v>
      </c>
    </row>
    <row r="64" spans="1:3">
      <c r="A64" s="34" t="s">
        <v>691</v>
      </c>
      <c r="B64" s="34" t="s">
        <v>692</v>
      </c>
      <c r="C64" s="34">
        <v>3.2716750866856485E-4</v>
      </c>
    </row>
    <row r="65" spans="1:3">
      <c r="A65" s="34" t="s">
        <v>587</v>
      </c>
      <c r="B65" s="34" t="s">
        <v>588</v>
      </c>
      <c r="C65" s="34">
        <v>3.0991664178912307E-4</v>
      </c>
    </row>
    <row r="66" spans="1:3">
      <c r="A66" s="34" t="s">
        <v>733</v>
      </c>
      <c r="B66" s="34" t="s">
        <v>734</v>
      </c>
      <c r="C66" s="34">
        <v>2.5764277293949814E-4</v>
      </c>
    </row>
    <row r="67" spans="1:3">
      <c r="A67" s="34" t="s">
        <v>689</v>
      </c>
      <c r="B67" s="34" t="s">
        <v>690</v>
      </c>
      <c r="C67" s="34">
        <v>1.6672294887652757E-4</v>
      </c>
    </row>
    <row r="68" spans="1:3">
      <c r="A68" s="34" t="s">
        <v>751</v>
      </c>
      <c r="B68" s="34" t="s">
        <v>752</v>
      </c>
      <c r="C68" s="34">
        <v>1.4057745325618843E-4</v>
      </c>
    </row>
    <row r="69" spans="1:3">
      <c r="A69" s="34" t="s">
        <v>827</v>
      </c>
      <c r="B69" s="34" t="s">
        <v>828</v>
      </c>
      <c r="C69" s="34">
        <v>1.0762494587556399E-4</v>
      </c>
    </row>
    <row r="70" spans="1:3">
      <c r="A70" s="34" t="s">
        <v>635</v>
      </c>
      <c r="B70" s="34" t="s">
        <v>636</v>
      </c>
      <c r="C70" s="34">
        <v>2.155070255501374E-5</v>
      </c>
    </row>
    <row r="71" spans="1:3">
      <c r="A71" s="34" t="s">
        <v>663</v>
      </c>
      <c r="B71" s="34" t="s">
        <v>664</v>
      </c>
      <c r="C71" s="34">
        <v>1.6630255419697435E-5</v>
      </c>
    </row>
    <row r="72" spans="1:3">
      <c r="A72" s="34" t="s">
        <v>807</v>
      </c>
      <c r="B72" s="34" t="s">
        <v>808</v>
      </c>
      <c r="C72" s="34">
        <v>0</v>
      </c>
    </row>
    <row r="73" spans="1:3">
      <c r="A73" s="34" t="s">
        <v>771</v>
      </c>
      <c r="B73" s="34" t="s">
        <v>772</v>
      </c>
      <c r="C73" s="34">
        <v>0</v>
      </c>
    </row>
    <row r="74" spans="1:3">
      <c r="A74" s="34" t="s">
        <v>633</v>
      </c>
      <c r="B74" s="34" t="s">
        <v>634</v>
      </c>
      <c r="C74" s="34">
        <v>0</v>
      </c>
    </row>
    <row r="75" spans="1:3">
      <c r="A75" s="34" t="s">
        <v>729</v>
      </c>
      <c r="B75" s="34" t="s">
        <v>730</v>
      </c>
      <c r="C75" s="34">
        <v>0</v>
      </c>
    </row>
    <row r="76" spans="1:3">
      <c r="A76" s="34" t="s">
        <v>701</v>
      </c>
      <c r="B76" s="34" t="s">
        <v>702</v>
      </c>
      <c r="C76" s="34">
        <v>0</v>
      </c>
    </row>
    <row r="77" spans="1:3">
      <c r="A77" s="34" t="s">
        <v>761</v>
      </c>
      <c r="B77" s="34" t="s">
        <v>762</v>
      </c>
      <c r="C77" s="34">
        <v>0</v>
      </c>
    </row>
    <row r="78" spans="1:3">
      <c r="A78" s="34" t="s">
        <v>857</v>
      </c>
      <c r="B78" s="34" t="s">
        <v>858</v>
      </c>
      <c r="C78" s="34">
        <v>0</v>
      </c>
    </row>
    <row r="79" spans="1:3">
      <c r="A79" s="34" t="s">
        <v>717</v>
      </c>
      <c r="B79" s="34" t="s">
        <v>718</v>
      </c>
      <c r="C79" s="34">
        <v>0</v>
      </c>
    </row>
    <row r="80" spans="1:3">
      <c r="A80" s="34" t="s">
        <v>605</v>
      </c>
      <c r="B80" s="34" t="s">
        <v>606</v>
      </c>
      <c r="C80" s="34">
        <v>0</v>
      </c>
    </row>
    <row r="81" spans="1:3">
      <c r="A81" s="34" t="s">
        <v>897</v>
      </c>
      <c r="B81" s="34" t="s">
        <v>898</v>
      </c>
      <c r="C81" s="34">
        <v>0</v>
      </c>
    </row>
    <row r="82" spans="1:3">
      <c r="A82" s="34" t="s">
        <v>763</v>
      </c>
      <c r="B82" s="34" t="s">
        <v>764</v>
      </c>
      <c r="C82" s="34">
        <v>0</v>
      </c>
    </row>
    <row r="83" spans="1:3">
      <c r="A83" s="34" t="s">
        <v>713</v>
      </c>
      <c r="B83" s="34" t="s">
        <v>714</v>
      </c>
      <c r="C83" s="34">
        <v>0</v>
      </c>
    </row>
    <row r="84" spans="1:3">
      <c r="A84" s="34" t="s">
        <v>653</v>
      </c>
      <c r="B84" s="34" t="s">
        <v>654</v>
      </c>
      <c r="C84" s="34">
        <v>0</v>
      </c>
    </row>
    <row r="85" spans="1:3">
      <c r="A85" s="34" t="s">
        <v>779</v>
      </c>
      <c r="B85" s="34" t="s">
        <v>780</v>
      </c>
      <c r="C85" s="34">
        <v>0</v>
      </c>
    </row>
    <row r="86" spans="1:3">
      <c r="A86" s="34" t="s">
        <v>835</v>
      </c>
      <c r="B86" s="34" t="s">
        <v>836</v>
      </c>
      <c r="C86" s="34">
        <v>0</v>
      </c>
    </row>
    <row r="87" spans="1:3">
      <c r="A87" s="34" t="s">
        <v>601</v>
      </c>
      <c r="B87" s="34" t="s">
        <v>602</v>
      </c>
      <c r="C87" s="34">
        <v>0</v>
      </c>
    </row>
    <row r="88" spans="1:3">
      <c r="A88" s="34" t="s">
        <v>855</v>
      </c>
      <c r="B88" s="34" t="s">
        <v>856</v>
      </c>
      <c r="C88" s="34">
        <v>0</v>
      </c>
    </row>
    <row r="89" spans="1:3">
      <c r="A89" s="34" t="s">
        <v>915</v>
      </c>
      <c r="B89" s="34" t="s">
        <v>916</v>
      </c>
      <c r="C89" s="34">
        <v>0</v>
      </c>
    </row>
    <row r="90" spans="1:3">
      <c r="A90" s="34" t="s">
        <v>859</v>
      </c>
      <c r="B90" s="34" t="s">
        <v>860</v>
      </c>
      <c r="C90" s="34">
        <v>0</v>
      </c>
    </row>
    <row r="91" spans="1:3">
      <c r="A91" s="34" t="s">
        <v>749</v>
      </c>
      <c r="B91" s="34" t="s">
        <v>750</v>
      </c>
      <c r="C91" s="34">
        <v>0</v>
      </c>
    </row>
    <row r="92" spans="1:3">
      <c r="A92" s="34" t="s">
        <v>623</v>
      </c>
      <c r="B92" s="34" t="s">
        <v>624</v>
      </c>
      <c r="C92" s="34">
        <v>0</v>
      </c>
    </row>
    <row r="93" spans="1:3">
      <c r="A93" s="34" t="s">
        <v>613</v>
      </c>
      <c r="B93" s="34" t="s">
        <v>614</v>
      </c>
      <c r="C93" s="34">
        <v>0</v>
      </c>
    </row>
    <row r="94" spans="1:3">
      <c r="A94" s="34" t="s">
        <v>735</v>
      </c>
      <c r="B94" s="34" t="s">
        <v>736</v>
      </c>
      <c r="C94" s="34">
        <v>0</v>
      </c>
    </row>
    <row r="95" spans="1:3">
      <c r="A95" s="34" t="s">
        <v>869</v>
      </c>
      <c r="B95" s="34" t="s">
        <v>870</v>
      </c>
      <c r="C95" s="34">
        <v>0</v>
      </c>
    </row>
    <row r="96" spans="1:3">
      <c r="A96" s="34" t="s">
        <v>823</v>
      </c>
      <c r="B96" s="34" t="s">
        <v>824</v>
      </c>
      <c r="C96" s="34">
        <v>0</v>
      </c>
    </row>
    <row r="97" spans="1:3">
      <c r="A97" s="34" t="s">
        <v>829</v>
      </c>
      <c r="B97" s="34" t="s">
        <v>830</v>
      </c>
      <c r="C97" s="34">
        <v>0</v>
      </c>
    </row>
    <row r="98" spans="1:3">
      <c r="A98" s="34" t="s">
        <v>699</v>
      </c>
      <c r="B98" s="34" t="s">
        <v>700</v>
      </c>
      <c r="C98" s="34">
        <v>0</v>
      </c>
    </row>
    <row r="99" spans="1:3">
      <c r="A99" s="34" t="s">
        <v>683</v>
      </c>
      <c r="B99" s="34" t="s">
        <v>684</v>
      </c>
      <c r="C99" s="34">
        <v>0</v>
      </c>
    </row>
    <row r="100" spans="1:3">
      <c r="A100" s="34" t="s">
        <v>767</v>
      </c>
      <c r="B100" s="34" t="s">
        <v>768</v>
      </c>
      <c r="C100" s="34">
        <v>0</v>
      </c>
    </row>
    <row r="101" spans="1:3">
      <c r="A101" s="34" t="s">
        <v>845</v>
      </c>
      <c r="B101" s="34" t="s">
        <v>846</v>
      </c>
      <c r="C101" s="34">
        <v>0</v>
      </c>
    </row>
    <row r="102" spans="1:3">
      <c r="A102" s="34" t="s">
        <v>743</v>
      </c>
      <c r="B102" s="34" t="s">
        <v>744</v>
      </c>
      <c r="C102" s="34">
        <v>0</v>
      </c>
    </row>
    <row r="103" spans="1:3">
      <c r="A103" s="34" t="s">
        <v>619</v>
      </c>
      <c r="B103" s="34" t="s">
        <v>620</v>
      </c>
      <c r="C103" s="34">
        <v>0</v>
      </c>
    </row>
    <row r="104" spans="1:3">
      <c r="A104" s="34" t="s">
        <v>641</v>
      </c>
      <c r="B104" s="34" t="s">
        <v>642</v>
      </c>
      <c r="C104" s="34">
        <v>0</v>
      </c>
    </row>
    <row r="105" spans="1:3">
      <c r="A105" s="34" t="s">
        <v>797</v>
      </c>
      <c r="B105" s="34" t="s">
        <v>798</v>
      </c>
      <c r="C105" s="34">
        <v>0</v>
      </c>
    </row>
    <row r="106" spans="1:3">
      <c r="A106" s="34" t="s">
        <v>811</v>
      </c>
      <c r="B106" s="34" t="s">
        <v>812</v>
      </c>
      <c r="C106" s="34">
        <v>0</v>
      </c>
    </row>
    <row r="107" spans="1:3">
      <c r="A107" s="34" t="s">
        <v>861</v>
      </c>
      <c r="B107" s="34" t="s">
        <v>862</v>
      </c>
      <c r="C107" s="34">
        <v>0</v>
      </c>
    </row>
    <row r="108" spans="1:3">
      <c r="A108" s="34" t="s">
        <v>741</v>
      </c>
      <c r="B108" s="34" t="s">
        <v>742</v>
      </c>
      <c r="C108" s="34">
        <v>0</v>
      </c>
    </row>
    <row r="109" spans="1:3">
      <c r="A109" s="34" t="s">
        <v>801</v>
      </c>
      <c r="B109" s="34" t="s">
        <v>802</v>
      </c>
      <c r="C109" s="34">
        <v>0</v>
      </c>
    </row>
    <row r="110" spans="1:3">
      <c r="A110" s="34" t="s">
        <v>885</v>
      </c>
      <c r="B110" s="34" t="s">
        <v>886</v>
      </c>
      <c r="C110" s="34">
        <v>0</v>
      </c>
    </row>
    <row r="111" spans="1:3">
      <c r="A111" s="34" t="s">
        <v>599</v>
      </c>
      <c r="B111" s="34" t="s">
        <v>600</v>
      </c>
      <c r="C111" s="34">
        <v>0</v>
      </c>
    </row>
    <row r="112" spans="1:3">
      <c r="A112" s="34" t="s">
        <v>821</v>
      </c>
      <c r="B112" s="34" t="s">
        <v>822</v>
      </c>
      <c r="C112" s="34">
        <v>0</v>
      </c>
    </row>
    <row r="113" spans="1:3">
      <c r="A113" s="34" t="s">
        <v>639</v>
      </c>
      <c r="B113" s="34" t="s">
        <v>640</v>
      </c>
      <c r="C113" s="34">
        <v>0</v>
      </c>
    </row>
    <row r="114" spans="1:3">
      <c r="A114" s="34" t="s">
        <v>799</v>
      </c>
      <c r="B114" s="34" t="s">
        <v>800</v>
      </c>
      <c r="C114" s="34">
        <v>0</v>
      </c>
    </row>
    <row r="115" spans="1:3">
      <c r="A115" s="34" t="s">
        <v>567</v>
      </c>
      <c r="B115" s="34" t="s">
        <v>568</v>
      </c>
      <c r="C115" s="34">
        <v>0</v>
      </c>
    </row>
    <row r="116" spans="1:3">
      <c r="A116" s="34" t="s">
        <v>889</v>
      </c>
      <c r="B116" s="34" t="s">
        <v>890</v>
      </c>
      <c r="C116" s="34">
        <v>0</v>
      </c>
    </row>
    <row r="117" spans="1:3">
      <c r="A117" s="34" t="s">
        <v>875</v>
      </c>
      <c r="B117" s="34" t="s">
        <v>876</v>
      </c>
      <c r="C117" s="34">
        <v>0</v>
      </c>
    </row>
    <row r="118" spans="1:3">
      <c r="A118" s="34" t="s">
        <v>891</v>
      </c>
      <c r="B118" s="34" t="s">
        <v>892</v>
      </c>
      <c r="C118" s="34">
        <v>0</v>
      </c>
    </row>
    <row r="119" spans="1:3">
      <c r="A119" s="34" t="s">
        <v>721</v>
      </c>
      <c r="B119" s="34" t="s">
        <v>722</v>
      </c>
      <c r="C119" s="34">
        <v>0</v>
      </c>
    </row>
    <row r="120" spans="1:3">
      <c r="A120" s="34" t="s">
        <v>611</v>
      </c>
      <c r="B120" s="34" t="s">
        <v>612</v>
      </c>
      <c r="C120" s="34">
        <v>0</v>
      </c>
    </row>
    <row r="121" spans="1:3">
      <c r="A121" s="34" t="s">
        <v>625</v>
      </c>
      <c r="B121" s="34" t="s">
        <v>626</v>
      </c>
      <c r="C121" s="34">
        <v>0</v>
      </c>
    </row>
    <row r="122" spans="1:3">
      <c r="A122" s="34" t="s">
        <v>765</v>
      </c>
      <c r="B122" s="34" t="s">
        <v>766</v>
      </c>
      <c r="C122" s="34">
        <v>0</v>
      </c>
    </row>
    <row r="123" spans="1:3">
      <c r="A123" s="34" t="s">
        <v>873</v>
      </c>
      <c r="B123" s="34" t="s">
        <v>874</v>
      </c>
      <c r="C123" s="34">
        <v>0</v>
      </c>
    </row>
    <row r="124" spans="1:3">
      <c r="A124" s="34" t="s">
        <v>911</v>
      </c>
      <c r="B124" s="34" t="s">
        <v>912</v>
      </c>
      <c r="C124" s="34">
        <v>0</v>
      </c>
    </row>
    <row r="125" spans="1:3">
      <c r="A125" s="34" t="s">
        <v>759</v>
      </c>
      <c r="B125" s="34" t="s">
        <v>760</v>
      </c>
      <c r="C125" s="34">
        <v>0</v>
      </c>
    </row>
    <row r="126" spans="1:3">
      <c r="A126" s="34" t="s">
        <v>657</v>
      </c>
      <c r="B126" s="34" t="s">
        <v>658</v>
      </c>
      <c r="C126" s="34">
        <v>0</v>
      </c>
    </row>
    <row r="127" spans="1:3">
      <c r="A127" s="34" t="s">
        <v>839</v>
      </c>
      <c r="B127" s="34" t="s">
        <v>840</v>
      </c>
      <c r="C127" s="34">
        <v>0</v>
      </c>
    </row>
    <row r="128" spans="1:3">
      <c r="A128" s="34" t="s">
        <v>647</v>
      </c>
      <c r="B128" s="34" t="s">
        <v>648</v>
      </c>
      <c r="C128" s="34">
        <v>0</v>
      </c>
    </row>
    <row r="129" spans="1:3">
      <c r="A129" s="34" t="s">
        <v>809</v>
      </c>
      <c r="B129" s="34" t="s">
        <v>810</v>
      </c>
      <c r="C129" s="34">
        <v>0</v>
      </c>
    </row>
    <row r="130" spans="1:3">
      <c r="A130" s="34" t="s">
        <v>545</v>
      </c>
      <c r="B130" s="34" t="s">
        <v>546</v>
      </c>
      <c r="C130" s="34">
        <v>0</v>
      </c>
    </row>
    <row r="131" spans="1:3">
      <c r="A131" s="34" t="s">
        <v>621</v>
      </c>
      <c r="B131" s="34" t="s">
        <v>622</v>
      </c>
      <c r="C131" s="34">
        <v>0</v>
      </c>
    </row>
    <row r="132" spans="1:3">
      <c r="A132" s="34" t="s">
        <v>637</v>
      </c>
      <c r="B132" s="34" t="s">
        <v>638</v>
      </c>
      <c r="C132" s="34">
        <v>0</v>
      </c>
    </row>
    <row r="133" spans="1:3">
      <c r="A133" s="34" t="s">
        <v>903</v>
      </c>
      <c r="B133" s="34" t="s">
        <v>904</v>
      </c>
      <c r="C133" s="34">
        <v>0</v>
      </c>
    </row>
    <row r="134" spans="1:3">
      <c r="A134" s="34" t="s">
        <v>575</v>
      </c>
      <c r="B134" s="34" t="s">
        <v>576</v>
      </c>
      <c r="C134" s="34">
        <v>0</v>
      </c>
    </row>
    <row r="135" spans="1:3">
      <c r="A135" s="34" t="s">
        <v>819</v>
      </c>
      <c r="B135" s="34" t="s">
        <v>820</v>
      </c>
      <c r="C135" s="34">
        <v>0</v>
      </c>
    </row>
    <row r="136" spans="1:3">
      <c r="A136" s="34" t="s">
        <v>865</v>
      </c>
      <c r="B136" s="34" t="s">
        <v>866</v>
      </c>
      <c r="C136" s="34">
        <v>0</v>
      </c>
    </row>
    <row r="137" spans="1:3">
      <c r="A137" s="34" t="s">
        <v>887</v>
      </c>
      <c r="B137" s="34" t="s">
        <v>888</v>
      </c>
      <c r="C137" s="34">
        <v>0</v>
      </c>
    </row>
    <row r="138" spans="1:3">
      <c r="A138" s="34" t="s">
        <v>805</v>
      </c>
      <c r="B138" s="34" t="s">
        <v>806</v>
      </c>
      <c r="C138" s="34">
        <v>0</v>
      </c>
    </row>
    <row r="139" spans="1:3">
      <c r="A139" s="34" t="s">
        <v>739</v>
      </c>
      <c r="B139" s="34" t="s">
        <v>740</v>
      </c>
      <c r="C139" s="34">
        <v>0</v>
      </c>
    </row>
    <row r="140" spans="1:3">
      <c r="A140" s="34" t="s">
        <v>895</v>
      </c>
      <c r="B140" s="34" t="s">
        <v>896</v>
      </c>
      <c r="C140" s="34">
        <v>0</v>
      </c>
    </row>
    <row r="141" spans="1:3">
      <c r="A141" s="34" t="s">
        <v>725</v>
      </c>
      <c r="B141" s="34" t="s">
        <v>726</v>
      </c>
      <c r="C141" s="34">
        <v>0</v>
      </c>
    </row>
    <row r="142" spans="1:3">
      <c r="A142" s="34" t="s">
        <v>907</v>
      </c>
      <c r="B142" s="34" t="s">
        <v>908</v>
      </c>
      <c r="C142" s="34">
        <v>0</v>
      </c>
    </row>
    <row r="143" spans="1:3">
      <c r="A143" s="34" t="s">
        <v>679</v>
      </c>
      <c r="B143" s="34" t="s">
        <v>680</v>
      </c>
      <c r="C143" s="34">
        <v>0</v>
      </c>
    </row>
    <row r="144" spans="1:3">
      <c r="A144" s="34" t="s">
        <v>731</v>
      </c>
      <c r="B144" s="34" t="s">
        <v>732</v>
      </c>
      <c r="C144" s="34">
        <v>0</v>
      </c>
    </row>
    <row r="145" spans="1:3">
      <c r="A145" s="34" t="s">
        <v>813</v>
      </c>
      <c r="B145" s="34" t="s">
        <v>814</v>
      </c>
      <c r="C145" s="34">
        <v>0</v>
      </c>
    </row>
    <row r="146" spans="1:3">
      <c r="A146" s="34" t="s">
        <v>899</v>
      </c>
      <c r="B146" s="34" t="s">
        <v>900</v>
      </c>
      <c r="C146" s="34">
        <v>0</v>
      </c>
    </row>
    <row r="147" spans="1:3">
      <c r="A147" s="34" t="s">
        <v>703</v>
      </c>
      <c r="B147" s="34" t="s">
        <v>704</v>
      </c>
      <c r="C147" s="34">
        <v>0</v>
      </c>
    </row>
    <row r="148" spans="1:3">
      <c r="A148" s="34" t="s">
        <v>851</v>
      </c>
      <c r="B148" s="34" t="s">
        <v>852</v>
      </c>
      <c r="C148" s="34">
        <v>0</v>
      </c>
    </row>
    <row r="149" spans="1:3">
      <c r="A149" s="34" t="s">
        <v>583</v>
      </c>
      <c r="B149" s="34" t="s">
        <v>584</v>
      </c>
      <c r="C149" s="34">
        <v>0</v>
      </c>
    </row>
    <row r="150" spans="1:3">
      <c r="A150" s="34" t="s">
        <v>655</v>
      </c>
      <c r="B150" s="34" t="s">
        <v>656</v>
      </c>
      <c r="C150" s="34">
        <v>0</v>
      </c>
    </row>
    <row r="151" spans="1:3">
      <c r="A151" s="34" t="s">
        <v>905</v>
      </c>
      <c r="B151" s="34" t="s">
        <v>906</v>
      </c>
      <c r="C151" s="34">
        <v>0</v>
      </c>
    </row>
    <row r="152" spans="1:3">
      <c r="A152" s="34" t="s">
        <v>843</v>
      </c>
      <c r="B152" s="34" t="s">
        <v>844</v>
      </c>
      <c r="C152" s="34">
        <v>0</v>
      </c>
    </row>
    <row r="153" spans="1:3">
      <c r="A153" s="34" t="s">
        <v>917</v>
      </c>
      <c r="B153" s="34" t="s">
        <v>918</v>
      </c>
      <c r="C153" s="34">
        <v>0</v>
      </c>
    </row>
    <row r="154" spans="1:3">
      <c r="A154" s="34" t="s">
        <v>645</v>
      </c>
      <c r="B154" s="34" t="s">
        <v>646</v>
      </c>
      <c r="C154" s="34">
        <v>0</v>
      </c>
    </row>
    <row r="155" spans="1:3">
      <c r="A155" s="34" t="s">
        <v>893</v>
      </c>
      <c r="B155" s="34" t="s">
        <v>894</v>
      </c>
      <c r="C155" s="34">
        <v>0</v>
      </c>
    </row>
    <row r="156" spans="1:3">
      <c r="A156" s="34" t="s">
        <v>833</v>
      </c>
      <c r="B156" s="34" t="s">
        <v>834</v>
      </c>
      <c r="C156" s="34">
        <v>0</v>
      </c>
    </row>
    <row r="157" spans="1:3">
      <c r="A157" s="34" t="s">
        <v>593</v>
      </c>
      <c r="B157" s="34" t="s">
        <v>594</v>
      </c>
      <c r="C157" s="34">
        <v>0</v>
      </c>
    </row>
    <row r="158" spans="1:3">
      <c r="A158" s="34" t="s">
        <v>793</v>
      </c>
      <c r="B158" s="34" t="s">
        <v>794</v>
      </c>
      <c r="C158" s="34">
        <v>0</v>
      </c>
    </row>
    <row r="159" spans="1:3">
      <c r="A159" s="34" t="s">
        <v>681</v>
      </c>
      <c r="B159" s="34" t="s">
        <v>682</v>
      </c>
      <c r="C159" s="34">
        <v>0</v>
      </c>
    </row>
    <row r="160" spans="1:3">
      <c r="A160" s="34" t="s">
        <v>643</v>
      </c>
      <c r="B160" s="34" t="s">
        <v>644</v>
      </c>
      <c r="C160" s="34">
        <v>0</v>
      </c>
    </row>
    <row r="161" spans="1:3">
      <c r="A161" s="34" t="s">
        <v>841</v>
      </c>
      <c r="B161" s="34" t="s">
        <v>842</v>
      </c>
      <c r="C161" s="34">
        <v>0</v>
      </c>
    </row>
    <row r="162" spans="1:3">
      <c r="A162" s="34" t="s">
        <v>831</v>
      </c>
      <c r="B162" s="34" t="s">
        <v>832</v>
      </c>
      <c r="C162" s="34">
        <v>0</v>
      </c>
    </row>
    <row r="163" spans="1:3">
      <c r="A163" s="34" t="s">
        <v>715</v>
      </c>
      <c r="B163" s="34" t="s">
        <v>716</v>
      </c>
      <c r="C163" s="34">
        <v>0</v>
      </c>
    </row>
    <row r="164" spans="1:3">
      <c r="A164" s="34" t="s">
        <v>901</v>
      </c>
      <c r="B164" s="34" t="s">
        <v>902</v>
      </c>
      <c r="C164" s="34">
        <v>0</v>
      </c>
    </row>
    <row r="165" spans="1:3">
      <c r="A165" s="34" t="s">
        <v>661</v>
      </c>
      <c r="B165" s="34" t="s">
        <v>662</v>
      </c>
      <c r="C165" s="34">
        <v>0</v>
      </c>
    </row>
    <row r="166" spans="1:3">
      <c r="A166" s="34" t="s">
        <v>631</v>
      </c>
      <c r="B166" s="34" t="s">
        <v>632</v>
      </c>
      <c r="C166" s="34">
        <v>0</v>
      </c>
    </row>
    <row r="167" spans="1:3">
      <c r="A167" s="34" t="s">
        <v>727</v>
      </c>
      <c r="B167" s="34" t="s">
        <v>728</v>
      </c>
      <c r="C167" s="34">
        <v>0</v>
      </c>
    </row>
    <row r="168" spans="1:3">
      <c r="A168" s="34" t="s">
        <v>581</v>
      </c>
      <c r="B168" s="34" t="s">
        <v>582</v>
      </c>
      <c r="C168" s="34">
        <v>0</v>
      </c>
    </row>
    <row r="169" spans="1:3">
      <c r="A169" s="34" t="s">
        <v>825</v>
      </c>
      <c r="B169" s="34" t="s">
        <v>826</v>
      </c>
      <c r="C169" s="34">
        <v>0</v>
      </c>
    </row>
    <row r="170" spans="1:3">
      <c r="A170" s="34" t="s">
        <v>607</v>
      </c>
      <c r="B170" s="34" t="s">
        <v>608</v>
      </c>
      <c r="C170" s="34">
        <v>0</v>
      </c>
    </row>
    <row r="171" spans="1:3">
      <c r="A171" s="34" t="s">
        <v>627</v>
      </c>
      <c r="B171" s="34" t="s">
        <v>628</v>
      </c>
      <c r="C171" s="34">
        <v>0</v>
      </c>
    </row>
    <row r="172" spans="1:3">
      <c r="A172" s="34" t="s">
        <v>649</v>
      </c>
      <c r="B172" s="34" t="s">
        <v>650</v>
      </c>
      <c r="C172" s="34">
        <v>0</v>
      </c>
    </row>
    <row r="173" spans="1:3">
      <c r="A173" s="34" t="s">
        <v>913</v>
      </c>
      <c r="B173" s="34" t="s">
        <v>914</v>
      </c>
      <c r="C173" s="34">
        <v>0</v>
      </c>
    </row>
    <row r="174" spans="1:3">
      <c r="A174" s="34" t="s">
        <v>603</v>
      </c>
      <c r="B174" s="34" t="s">
        <v>604</v>
      </c>
      <c r="C174" s="34">
        <v>0</v>
      </c>
    </row>
    <row r="175" spans="1:3">
      <c r="A175" s="34" t="s">
        <v>695</v>
      </c>
      <c r="B175" s="34" t="s">
        <v>696</v>
      </c>
      <c r="C175" s="34">
        <v>0</v>
      </c>
    </row>
    <row r="176" spans="1:3">
      <c r="A176" s="34" t="s">
        <v>565</v>
      </c>
      <c r="B176" s="34" t="s">
        <v>566</v>
      </c>
      <c r="C176" s="34">
        <v>0</v>
      </c>
    </row>
    <row r="177" spans="1:3">
      <c r="A177" s="34" t="s">
        <v>677</v>
      </c>
      <c r="B177" s="34" t="s">
        <v>678</v>
      </c>
      <c r="C177" s="34">
        <v>0</v>
      </c>
    </row>
    <row r="178" spans="1:3">
      <c r="A178" s="34" t="s">
        <v>571</v>
      </c>
      <c r="B178" s="34" t="s">
        <v>572</v>
      </c>
      <c r="C178" s="34">
        <v>0</v>
      </c>
    </row>
    <row r="179" spans="1:3">
      <c r="A179" s="34" t="s">
        <v>659</v>
      </c>
      <c r="B179" s="34" t="s">
        <v>660</v>
      </c>
      <c r="C179" s="34">
        <v>0</v>
      </c>
    </row>
    <row r="180" spans="1:3">
      <c r="A180" s="34" t="s">
        <v>783</v>
      </c>
      <c r="B180" s="34" t="s">
        <v>784</v>
      </c>
      <c r="C180" s="34">
        <v>0</v>
      </c>
    </row>
    <row r="181" spans="1:3">
      <c r="A181" s="34" t="s">
        <v>615</v>
      </c>
      <c r="B181" s="34" t="s">
        <v>616</v>
      </c>
      <c r="C181" s="34">
        <v>0</v>
      </c>
    </row>
    <row r="182" spans="1:3">
      <c r="A182" s="34" t="s">
        <v>589</v>
      </c>
      <c r="B182" s="34" t="s">
        <v>590</v>
      </c>
      <c r="C182" s="34">
        <v>0</v>
      </c>
    </row>
    <row r="183" spans="1:3">
      <c r="A183" s="34" t="s">
        <v>709</v>
      </c>
      <c r="B183" s="34" t="s">
        <v>710</v>
      </c>
      <c r="C183" s="34">
        <v>0</v>
      </c>
    </row>
    <row r="184" spans="1:3">
      <c r="A184" s="34" t="s">
        <v>723</v>
      </c>
      <c r="B184" s="34" t="s">
        <v>724</v>
      </c>
      <c r="C184" s="34">
        <v>0</v>
      </c>
    </row>
    <row r="185" spans="1:3">
      <c r="A185" s="34" t="s">
        <v>651</v>
      </c>
      <c r="B185" s="34" t="s">
        <v>652</v>
      </c>
      <c r="C185" s="34">
        <v>0</v>
      </c>
    </row>
    <row r="186" spans="1:3">
      <c r="A186" s="34" t="s">
        <v>879</v>
      </c>
      <c r="B186" s="34" t="s">
        <v>880</v>
      </c>
      <c r="C186" s="34">
        <v>0</v>
      </c>
    </row>
    <row r="187" spans="1:3">
      <c r="A187" s="34" t="s">
        <v>747</v>
      </c>
      <c r="B187" s="34" t="s">
        <v>748</v>
      </c>
      <c r="C187" s="34">
        <v>0</v>
      </c>
    </row>
    <row r="188" spans="1:3">
      <c r="A188" s="34" t="s">
        <v>883</v>
      </c>
      <c r="B188" s="34" t="s">
        <v>884</v>
      </c>
      <c r="C188" s="34">
        <v>0</v>
      </c>
    </row>
    <row r="189" spans="1:3">
      <c r="A189" s="34" t="s">
        <v>785</v>
      </c>
      <c r="B189" s="34" t="s">
        <v>786</v>
      </c>
      <c r="C189" s="34">
        <v>0</v>
      </c>
    </row>
    <row r="190" spans="1:3">
      <c r="A190" s="34" t="s">
        <v>881</v>
      </c>
      <c r="B190" s="34" t="s">
        <v>882</v>
      </c>
      <c r="C190" s="34">
        <v>0</v>
      </c>
    </row>
    <row r="191" spans="1:3">
      <c r="A191" s="34" t="s">
        <v>675</v>
      </c>
      <c r="B191" s="34" t="s">
        <v>676</v>
      </c>
      <c r="C191" s="34">
        <v>0</v>
      </c>
    </row>
    <row r="192" spans="1:3">
      <c r="A192" s="34" t="s">
        <v>787</v>
      </c>
      <c r="B192" s="34" t="s">
        <v>788</v>
      </c>
      <c r="C192" s="34">
        <v>0</v>
      </c>
    </row>
    <row r="193" spans="1:3">
      <c r="A193" s="34" t="s">
        <v>775</v>
      </c>
      <c r="B193" s="34" t="s">
        <v>776</v>
      </c>
      <c r="C193" s="34">
        <v>0</v>
      </c>
    </row>
    <row r="194" spans="1:3">
      <c r="A194" s="34" t="s">
        <v>849</v>
      </c>
      <c r="B194" s="34" t="s">
        <v>850</v>
      </c>
      <c r="C194" s="34">
        <v>0</v>
      </c>
    </row>
  </sheetData>
  <conditionalFormatting sqref="B1:B1048576">
    <cfRule type="duplicateValues" dxfId="19" priority="1"/>
  </conditionalFormatting>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00B0F0"/>
  </sheetPr>
  <dimension ref="A1:C102"/>
  <sheetViews>
    <sheetView workbookViewId="0" xr3:uid="{F1CDC194-CB96-5A2D-8E84-222F42300CFA}">
      <selection activeCell="E22" sqref="E22"/>
    </sheetView>
  </sheetViews>
  <sheetFormatPr defaultRowHeight="15"/>
  <cols>
    <col min="1" max="3" width="19.5703125" style="34" customWidth="1"/>
    <col min="4" max="16384" width="9.140625" style="34"/>
  </cols>
  <sheetData>
    <row r="1" spans="1:3">
      <c r="A1" s="157" t="s">
        <v>920</v>
      </c>
      <c r="B1" s="157"/>
      <c r="C1" s="157"/>
    </row>
    <row r="2" spans="1:3">
      <c r="A2" s="34" t="s">
        <v>71</v>
      </c>
      <c r="B2" s="34" t="s">
        <v>21</v>
      </c>
      <c r="C2" s="34" t="s">
        <v>534</v>
      </c>
    </row>
    <row r="3" spans="1:3">
      <c r="A3" s="34" t="s">
        <v>557</v>
      </c>
      <c r="B3" s="34" t="s">
        <v>558</v>
      </c>
      <c r="C3" s="34">
        <v>0.33928058152742463</v>
      </c>
    </row>
    <row r="4" spans="1:3">
      <c r="A4" s="34" t="s">
        <v>535</v>
      </c>
      <c r="B4" s="34" t="s">
        <v>921</v>
      </c>
      <c r="C4" s="34">
        <v>9.358765926615116E-2</v>
      </c>
    </row>
    <row r="5" spans="1:3">
      <c r="A5" s="34" t="s">
        <v>543</v>
      </c>
      <c r="B5" s="34" t="s">
        <v>922</v>
      </c>
      <c r="C5" s="34">
        <v>8.2621686963305116E-2</v>
      </c>
    </row>
    <row r="6" spans="1:3">
      <c r="A6" s="34" t="s">
        <v>923</v>
      </c>
      <c r="B6" s="34" t="s">
        <v>924</v>
      </c>
      <c r="C6" s="34">
        <v>4.4421827221130888E-2</v>
      </c>
    </row>
    <row r="7" spans="1:3">
      <c r="A7" s="34" t="s">
        <v>537</v>
      </c>
      <c r="B7" s="34" t="s">
        <v>925</v>
      </c>
      <c r="C7" s="34">
        <v>3.2478186871242709E-2</v>
      </c>
    </row>
    <row r="8" spans="1:3">
      <c r="A8" s="34" t="s">
        <v>547</v>
      </c>
      <c r="B8" s="34" t="s">
        <v>548</v>
      </c>
      <c r="C8" s="34">
        <v>2.7532650639883346E-2</v>
      </c>
    </row>
    <row r="9" spans="1:3">
      <c r="A9" s="34" t="s">
        <v>609</v>
      </c>
      <c r="B9" s="34" t="s">
        <v>610</v>
      </c>
      <c r="C9" s="34">
        <v>2.7330902768815238E-2</v>
      </c>
    </row>
    <row r="10" spans="1:3">
      <c r="A10" s="34" t="s">
        <v>601</v>
      </c>
      <c r="B10" s="34" t="s">
        <v>602</v>
      </c>
      <c r="C10" s="34">
        <v>2.3094197476384911E-2</v>
      </c>
    </row>
    <row r="11" spans="1:3">
      <c r="A11" s="34" t="s">
        <v>593</v>
      </c>
      <c r="B11" s="34" t="s">
        <v>926</v>
      </c>
      <c r="C11" s="34">
        <v>1.8618698419399202E-2</v>
      </c>
    </row>
    <row r="12" spans="1:3">
      <c r="A12" s="34" t="s">
        <v>927</v>
      </c>
      <c r="B12" s="34" t="s">
        <v>928</v>
      </c>
      <c r="C12" s="34">
        <v>1.3806270449011412E-2</v>
      </c>
    </row>
    <row r="13" spans="1:3">
      <c r="A13" s="34" t="s">
        <v>929</v>
      </c>
      <c r="B13" s="34" t="s">
        <v>930</v>
      </c>
      <c r="C13" s="34">
        <v>1.3722642158846696E-2</v>
      </c>
    </row>
    <row r="14" spans="1:3">
      <c r="A14" s="34" t="s">
        <v>551</v>
      </c>
      <c r="B14" s="34" t="s">
        <v>931</v>
      </c>
      <c r="C14" s="34">
        <v>1.3706987710803994E-2</v>
      </c>
    </row>
    <row r="15" spans="1:3">
      <c r="A15" s="34" t="s">
        <v>932</v>
      </c>
      <c r="B15" s="34" t="s">
        <v>933</v>
      </c>
      <c r="C15" s="34">
        <v>1.1426665465233564E-2</v>
      </c>
    </row>
    <row r="16" spans="1:3">
      <c r="A16" s="34" t="s">
        <v>727</v>
      </c>
      <c r="B16" s="34" t="s">
        <v>934</v>
      </c>
      <c r="C16" s="34">
        <v>1.1333483345296809E-2</v>
      </c>
    </row>
    <row r="17" spans="1:3">
      <c r="A17" s="34" t="s">
        <v>781</v>
      </c>
      <c r="B17" s="34" t="s">
        <v>782</v>
      </c>
      <c r="C17" s="34">
        <v>1.1119867952401162E-2</v>
      </c>
    </row>
    <row r="18" spans="1:3">
      <c r="A18" s="34" t="s">
        <v>699</v>
      </c>
      <c r="B18" s="34" t="s">
        <v>700</v>
      </c>
      <c r="C18" s="34">
        <v>1.0823179906712764E-2</v>
      </c>
    </row>
    <row r="19" spans="1:3">
      <c r="A19" s="34" t="s">
        <v>541</v>
      </c>
      <c r="B19" s="34" t="s">
        <v>542</v>
      </c>
      <c r="C19" s="34">
        <v>1.0051790987922931E-2</v>
      </c>
    </row>
    <row r="20" spans="1:3">
      <c r="A20" s="34" t="s">
        <v>773</v>
      </c>
      <c r="B20" s="34" t="s">
        <v>774</v>
      </c>
      <c r="C20" s="34">
        <v>9.6245602021316351E-3</v>
      </c>
    </row>
    <row r="21" spans="1:3">
      <c r="A21" s="34" t="s">
        <v>539</v>
      </c>
      <c r="B21" s="34" t="s">
        <v>935</v>
      </c>
      <c r="C21" s="34">
        <v>9.17359437268527E-3</v>
      </c>
    </row>
    <row r="22" spans="1:3">
      <c r="A22" s="34" t="s">
        <v>683</v>
      </c>
      <c r="B22" s="34" t="s">
        <v>936</v>
      </c>
      <c r="C22" s="34">
        <v>8.5802182813084736E-3</v>
      </c>
    </row>
    <row r="23" spans="1:3">
      <c r="A23" s="34" t="s">
        <v>575</v>
      </c>
      <c r="B23" s="34" t="s">
        <v>937</v>
      </c>
      <c r="C23" s="34">
        <v>8.5090131503432597E-3</v>
      </c>
    </row>
    <row r="24" spans="1:3">
      <c r="A24" s="34" t="s">
        <v>661</v>
      </c>
      <c r="B24" s="34" t="s">
        <v>938</v>
      </c>
      <c r="C24" s="34">
        <v>7.8534567036502145E-3</v>
      </c>
    </row>
    <row r="25" spans="1:3">
      <c r="A25" s="34" t="s">
        <v>859</v>
      </c>
      <c r="B25" s="34" t="s">
        <v>860</v>
      </c>
      <c r="C25" s="34">
        <v>7.2985259239345939E-3</v>
      </c>
    </row>
    <row r="26" spans="1:3">
      <c r="A26" s="34" t="s">
        <v>635</v>
      </c>
      <c r="B26" s="34" t="s">
        <v>939</v>
      </c>
      <c r="C26" s="34">
        <v>7.2391883147969148E-3</v>
      </c>
    </row>
    <row r="27" spans="1:3">
      <c r="A27" s="34" t="s">
        <v>759</v>
      </c>
      <c r="B27" s="34" t="s">
        <v>760</v>
      </c>
      <c r="C27" s="34">
        <v>6.6458122234201193E-3</v>
      </c>
    </row>
    <row r="28" spans="1:3">
      <c r="A28" s="34" t="s">
        <v>631</v>
      </c>
      <c r="B28" s="34" t="s">
        <v>632</v>
      </c>
      <c r="C28" s="34">
        <v>6.1592438284911446E-3</v>
      </c>
    </row>
    <row r="29" spans="1:3">
      <c r="A29" s="34" t="s">
        <v>555</v>
      </c>
      <c r="B29" s="34" t="s">
        <v>556</v>
      </c>
      <c r="C29" s="34">
        <v>5.9574959574230351E-3</v>
      </c>
    </row>
    <row r="30" spans="1:3">
      <c r="A30" s="34" t="s">
        <v>633</v>
      </c>
      <c r="B30" s="34" t="s">
        <v>634</v>
      </c>
      <c r="C30" s="34">
        <v>5.5777352589418848E-3</v>
      </c>
    </row>
    <row r="31" spans="1:3">
      <c r="A31" s="34" t="s">
        <v>779</v>
      </c>
      <c r="B31" s="34" t="s">
        <v>780</v>
      </c>
      <c r="C31" s="34">
        <v>5.5421326934592778E-3</v>
      </c>
    </row>
    <row r="32" spans="1:3">
      <c r="A32" s="34" t="s">
        <v>615</v>
      </c>
      <c r="B32" s="34" t="s">
        <v>940</v>
      </c>
      <c r="C32" s="34">
        <v>5.5270697227044587E-3</v>
      </c>
    </row>
    <row r="33" spans="1:3">
      <c r="A33" s="34" t="s">
        <v>941</v>
      </c>
      <c r="B33" s="34" t="s">
        <v>942</v>
      </c>
      <c r="C33" s="34">
        <v>5.5194671508713026E-3</v>
      </c>
    </row>
    <row r="34" spans="1:3">
      <c r="A34" s="34" t="s">
        <v>697</v>
      </c>
      <c r="B34" s="34" t="s">
        <v>943</v>
      </c>
      <c r="C34" s="34">
        <v>5.0674318203578405E-3</v>
      </c>
    </row>
    <row r="35" spans="1:3">
      <c r="A35" s="34" t="s">
        <v>559</v>
      </c>
      <c r="B35" s="34" t="s">
        <v>560</v>
      </c>
      <c r="C35" s="34">
        <v>4.9724916457375527E-3</v>
      </c>
    </row>
    <row r="36" spans="1:3">
      <c r="A36" s="34" t="s">
        <v>847</v>
      </c>
      <c r="B36" s="34" t="s">
        <v>944</v>
      </c>
      <c r="C36" s="34">
        <v>4.6758036000491545E-3</v>
      </c>
    </row>
    <row r="37" spans="1:3">
      <c r="A37" s="34" t="s">
        <v>589</v>
      </c>
      <c r="B37" s="34" t="s">
        <v>945</v>
      </c>
      <c r="C37" s="34">
        <v>4.4384531634984363E-3</v>
      </c>
    </row>
    <row r="38" spans="1:3">
      <c r="A38" s="34" t="s">
        <v>677</v>
      </c>
      <c r="B38" s="34" t="s">
        <v>678</v>
      </c>
      <c r="C38" s="34">
        <v>4.2841753797404694E-3</v>
      </c>
    </row>
    <row r="39" spans="1:3">
      <c r="A39" s="34" t="s">
        <v>545</v>
      </c>
      <c r="B39" s="34" t="s">
        <v>946</v>
      </c>
      <c r="C39" s="34">
        <v>4.0349574213622147E-3</v>
      </c>
    </row>
    <row r="40" spans="1:3">
      <c r="A40" s="34" t="s">
        <v>657</v>
      </c>
      <c r="B40" s="34" t="s">
        <v>658</v>
      </c>
      <c r="C40" s="34">
        <v>3.5958591137433857E-3</v>
      </c>
    </row>
    <row r="41" spans="1:3">
      <c r="A41" s="34" t="s">
        <v>577</v>
      </c>
      <c r="B41" s="34" t="s">
        <v>947</v>
      </c>
      <c r="C41" s="34">
        <v>3.5732087615833498E-3</v>
      </c>
    </row>
    <row r="42" spans="1:3">
      <c r="A42" s="34" t="s">
        <v>731</v>
      </c>
      <c r="B42" s="34" t="s">
        <v>732</v>
      </c>
      <c r="C42" s="34">
        <v>3.5009189391230979E-3</v>
      </c>
    </row>
    <row r="43" spans="1:3">
      <c r="A43" s="34" t="s">
        <v>948</v>
      </c>
      <c r="B43" s="34" t="s">
        <v>949</v>
      </c>
      <c r="C43" s="34">
        <v>3.3299264629223567E-3</v>
      </c>
    </row>
    <row r="44" spans="1:3">
      <c r="A44" s="34" t="s">
        <v>607</v>
      </c>
      <c r="B44" s="34" t="s">
        <v>950</v>
      </c>
      <c r="C44" s="34">
        <v>3.2615033164239515E-3</v>
      </c>
    </row>
    <row r="45" spans="1:3">
      <c r="A45" s="34" t="s">
        <v>843</v>
      </c>
      <c r="B45" s="34" t="s">
        <v>844</v>
      </c>
      <c r="C45" s="34">
        <v>3.2279659370897718E-3</v>
      </c>
    </row>
    <row r="46" spans="1:3">
      <c r="A46" s="34" t="s">
        <v>729</v>
      </c>
      <c r="B46" s="34" t="s">
        <v>730</v>
      </c>
      <c r="C46" s="34">
        <v>3.2279659370897718E-3</v>
      </c>
    </row>
    <row r="47" spans="1:3">
      <c r="A47" s="34" t="s">
        <v>553</v>
      </c>
      <c r="B47" s="34" t="s">
        <v>554</v>
      </c>
      <c r="C47" s="34">
        <v>3.1330257624694845E-3</v>
      </c>
    </row>
    <row r="48" spans="1:3">
      <c r="A48" s="34" t="s">
        <v>603</v>
      </c>
      <c r="B48" s="34" t="s">
        <v>951</v>
      </c>
      <c r="C48" s="34">
        <v>2.9431454132289097E-3</v>
      </c>
    </row>
    <row r="49" spans="1:3">
      <c r="A49" s="34" t="s">
        <v>583</v>
      </c>
      <c r="B49" s="34" t="s">
        <v>584</v>
      </c>
      <c r="C49" s="34">
        <v>2.9075428477463019E-3</v>
      </c>
    </row>
    <row r="50" spans="1:3">
      <c r="A50" s="34" t="s">
        <v>561</v>
      </c>
      <c r="B50" s="34" t="s">
        <v>952</v>
      </c>
      <c r="C50" s="34">
        <v>2.8053490064345881E-3</v>
      </c>
    </row>
    <row r="51" spans="1:3">
      <c r="A51" s="34" t="s">
        <v>659</v>
      </c>
      <c r="B51" s="34" t="s">
        <v>660</v>
      </c>
      <c r="C51" s="34">
        <v>1.9700086233709639E-3</v>
      </c>
    </row>
    <row r="52" spans="1:3">
      <c r="A52" s="34" t="s">
        <v>585</v>
      </c>
      <c r="B52" s="34" t="s">
        <v>953</v>
      </c>
      <c r="C52" s="34">
        <v>1.8750684487506763E-3</v>
      </c>
    </row>
    <row r="53" spans="1:3">
      <c r="A53" s="34" t="s">
        <v>823</v>
      </c>
      <c r="B53" s="34" t="s">
        <v>824</v>
      </c>
      <c r="C53" s="34">
        <v>1.8702326709563919E-3</v>
      </c>
    </row>
    <row r="54" spans="1:3">
      <c r="A54" s="34" t="s">
        <v>675</v>
      </c>
      <c r="B54" s="34" t="s">
        <v>954</v>
      </c>
      <c r="C54" s="34">
        <v>1.8632009269231402E-3</v>
      </c>
    </row>
    <row r="55" spans="1:3">
      <c r="A55" s="34" t="s">
        <v>783</v>
      </c>
      <c r="B55" s="34" t="s">
        <v>955</v>
      </c>
      <c r="C55" s="34">
        <v>1.8626300991232358E-3</v>
      </c>
    </row>
    <row r="56" spans="1:3">
      <c r="A56" s="34" t="s">
        <v>565</v>
      </c>
      <c r="B56" s="34" t="s">
        <v>566</v>
      </c>
      <c r="C56" s="34">
        <v>1.8275983614405328E-3</v>
      </c>
    </row>
    <row r="57" spans="1:3">
      <c r="A57" s="34" t="s">
        <v>691</v>
      </c>
      <c r="B57" s="34" t="s">
        <v>692</v>
      </c>
      <c r="C57" s="34">
        <v>1.7207906649927092E-3</v>
      </c>
    </row>
    <row r="58" spans="1:3">
      <c r="A58" s="34" t="s">
        <v>605</v>
      </c>
      <c r="B58" s="34" t="s">
        <v>606</v>
      </c>
      <c r="C58" s="34">
        <v>1.7089231431651733E-3</v>
      </c>
    </row>
    <row r="59" spans="1:3">
      <c r="A59" s="34" t="s">
        <v>627</v>
      </c>
      <c r="B59" s="34" t="s">
        <v>956</v>
      </c>
      <c r="C59" s="34">
        <v>1.7089231431651733E-3</v>
      </c>
    </row>
    <row r="60" spans="1:3">
      <c r="A60" s="34" t="s">
        <v>623</v>
      </c>
      <c r="B60" s="34" t="s">
        <v>957</v>
      </c>
      <c r="C60" s="34">
        <v>1.4953077502695266E-3</v>
      </c>
    </row>
    <row r="61" spans="1:3">
      <c r="A61" s="34" t="s">
        <v>665</v>
      </c>
      <c r="B61" s="34" t="s">
        <v>958</v>
      </c>
      <c r="C61" s="34">
        <v>1.4953077502695266E-3</v>
      </c>
    </row>
    <row r="62" spans="1:3">
      <c r="A62" s="34" t="s">
        <v>573</v>
      </c>
      <c r="B62" s="34" t="s">
        <v>574</v>
      </c>
      <c r="C62" s="34">
        <v>1.4834402284419907E-3</v>
      </c>
    </row>
    <row r="63" spans="1:3">
      <c r="A63" s="34" t="s">
        <v>571</v>
      </c>
      <c r="B63" s="34" t="s">
        <v>959</v>
      </c>
      <c r="C63" s="34">
        <v>1.4241026193043112E-3</v>
      </c>
    </row>
    <row r="64" spans="1:3">
      <c r="A64" s="34" t="s">
        <v>960</v>
      </c>
      <c r="B64" s="34" t="s">
        <v>961</v>
      </c>
      <c r="C64" s="34">
        <v>1.4064757891338721E-3</v>
      </c>
    </row>
    <row r="65" spans="1:3">
      <c r="A65" s="34" t="s">
        <v>643</v>
      </c>
      <c r="B65" s="34" t="s">
        <v>962</v>
      </c>
      <c r="C65" s="34">
        <v>1.3885000538217031E-3</v>
      </c>
    </row>
    <row r="66" spans="1:3">
      <c r="A66" s="34" t="s">
        <v>579</v>
      </c>
      <c r="B66" s="34" t="s">
        <v>963</v>
      </c>
      <c r="C66" s="34">
        <v>1.3291624446840236E-3</v>
      </c>
    </row>
    <row r="67" spans="1:3">
      <c r="A67" s="34" t="s">
        <v>857</v>
      </c>
      <c r="B67" s="34" t="s">
        <v>858</v>
      </c>
      <c r="C67" s="34">
        <v>1.293559879201416E-3</v>
      </c>
    </row>
    <row r="68" spans="1:3">
      <c r="A68" s="34" t="s">
        <v>839</v>
      </c>
      <c r="B68" s="34" t="s">
        <v>840</v>
      </c>
      <c r="C68" s="34">
        <v>1.2579573137188082E-3</v>
      </c>
    </row>
    <row r="69" spans="1:3">
      <c r="A69" s="34" t="s">
        <v>737</v>
      </c>
      <c r="B69" s="34" t="s">
        <v>738</v>
      </c>
      <c r="C69" s="34">
        <v>1.2104872264086643E-3</v>
      </c>
    </row>
    <row r="70" spans="1:3">
      <c r="A70" s="34" t="s">
        <v>785</v>
      </c>
      <c r="B70" s="34" t="s">
        <v>964</v>
      </c>
      <c r="C70" s="34">
        <v>1.127414573615913E-3</v>
      </c>
    </row>
    <row r="71" spans="1:3">
      <c r="A71" s="34" t="s">
        <v>965</v>
      </c>
      <c r="B71" s="34" t="s">
        <v>966</v>
      </c>
      <c r="C71" s="34">
        <v>1.0087393553405537E-3</v>
      </c>
    </row>
    <row r="72" spans="1:3">
      <c r="A72" s="34" t="s">
        <v>715</v>
      </c>
      <c r="B72" s="34" t="s">
        <v>967</v>
      </c>
      <c r="C72" s="34">
        <v>9.9687183351301781E-4</v>
      </c>
    </row>
    <row r="73" spans="1:3">
      <c r="A73" s="34" t="s">
        <v>673</v>
      </c>
      <c r="B73" s="34" t="s">
        <v>674</v>
      </c>
      <c r="C73" s="34">
        <v>9.7313678985794586E-4</v>
      </c>
    </row>
    <row r="74" spans="1:3">
      <c r="A74" s="34" t="s">
        <v>671</v>
      </c>
      <c r="B74" s="34" t="s">
        <v>968</v>
      </c>
      <c r="C74" s="34">
        <v>9.3753422437533815E-4</v>
      </c>
    </row>
    <row r="75" spans="1:3">
      <c r="A75" s="34" t="s">
        <v>613</v>
      </c>
      <c r="B75" s="34" t="s">
        <v>969</v>
      </c>
      <c r="C75" s="34">
        <v>9.1379918072026641E-4</v>
      </c>
    </row>
    <row r="76" spans="1:3">
      <c r="A76" s="34" t="s">
        <v>663</v>
      </c>
      <c r="B76" s="34" t="s">
        <v>970</v>
      </c>
      <c r="C76" s="34">
        <v>9.0470604814557164E-4</v>
      </c>
    </row>
    <row r="77" spans="1:3">
      <c r="A77" s="34" t="s">
        <v>629</v>
      </c>
      <c r="B77" s="34" t="s">
        <v>630</v>
      </c>
      <c r="C77" s="34">
        <v>8.9006413706519435E-4</v>
      </c>
    </row>
    <row r="78" spans="1:3">
      <c r="A78" s="34" t="s">
        <v>885</v>
      </c>
      <c r="B78" s="34" t="s">
        <v>886</v>
      </c>
      <c r="C78" s="34">
        <v>8.9006413706519435E-4</v>
      </c>
    </row>
    <row r="79" spans="1:3">
      <c r="A79" s="34" t="s">
        <v>901</v>
      </c>
      <c r="B79" s="34" t="s">
        <v>971</v>
      </c>
      <c r="C79" s="34">
        <v>8.5446157158258664E-4</v>
      </c>
    </row>
    <row r="80" spans="1:3">
      <c r="A80" s="34" t="s">
        <v>621</v>
      </c>
      <c r="B80" s="34" t="s">
        <v>622</v>
      </c>
      <c r="C80" s="34">
        <v>8.4259404975505067E-4</v>
      </c>
    </row>
    <row r="81" spans="1:3">
      <c r="A81" s="34" t="s">
        <v>587</v>
      </c>
      <c r="B81" s="34" t="s">
        <v>588</v>
      </c>
      <c r="C81" s="34">
        <v>7.9512396244490698E-4</v>
      </c>
    </row>
    <row r="82" spans="1:3">
      <c r="A82" s="34" t="s">
        <v>761</v>
      </c>
      <c r="B82" s="34" t="s">
        <v>762</v>
      </c>
      <c r="C82" s="34">
        <v>7.5952139696229928E-4</v>
      </c>
    </row>
    <row r="83" spans="1:3">
      <c r="A83" s="34" t="s">
        <v>972</v>
      </c>
      <c r="B83" s="34" t="s">
        <v>973</v>
      </c>
      <c r="C83" s="34">
        <v>7.476538751347633E-4</v>
      </c>
    </row>
    <row r="84" spans="1:3">
      <c r="A84" s="34" t="s">
        <v>974</v>
      </c>
      <c r="B84" s="34" t="s">
        <v>975</v>
      </c>
      <c r="C84" s="34">
        <v>7.3578635330722743E-4</v>
      </c>
    </row>
    <row r="85" spans="1:3">
      <c r="A85" s="34" t="s">
        <v>831</v>
      </c>
      <c r="B85" s="34" t="s">
        <v>976</v>
      </c>
      <c r="C85" s="34">
        <v>7.2391883147969146E-4</v>
      </c>
    </row>
    <row r="86" spans="1:3">
      <c r="A86" s="34" t="s">
        <v>647</v>
      </c>
      <c r="B86" s="34" t="s">
        <v>648</v>
      </c>
      <c r="C86" s="34">
        <v>7.1205130965215559E-4</v>
      </c>
    </row>
    <row r="87" spans="1:3">
      <c r="A87" s="34" t="s">
        <v>829</v>
      </c>
      <c r="B87" s="34" t="s">
        <v>830</v>
      </c>
      <c r="C87" s="34">
        <v>7.0018378782461962E-4</v>
      </c>
    </row>
    <row r="88" spans="1:3">
      <c r="A88" s="34" t="s">
        <v>595</v>
      </c>
      <c r="B88" s="34" t="s">
        <v>596</v>
      </c>
      <c r="C88" s="34">
        <v>7.0018378782461962E-4</v>
      </c>
    </row>
    <row r="89" spans="1:3">
      <c r="A89" s="34" t="s">
        <v>617</v>
      </c>
      <c r="B89" s="34" t="s">
        <v>618</v>
      </c>
      <c r="C89" s="34">
        <v>6.7644874416954777E-4</v>
      </c>
    </row>
    <row r="90" spans="1:3">
      <c r="A90" s="34" t="s">
        <v>669</v>
      </c>
      <c r="B90" s="34" t="s">
        <v>670</v>
      </c>
      <c r="C90" s="34">
        <v>6.645812223420118E-4</v>
      </c>
    </row>
    <row r="91" spans="1:3">
      <c r="A91" s="34" t="s">
        <v>597</v>
      </c>
      <c r="B91" s="34" t="s">
        <v>598</v>
      </c>
      <c r="C91" s="34">
        <v>6.2897865685940409E-4</v>
      </c>
    </row>
    <row r="92" spans="1:3">
      <c r="A92" s="34" t="s">
        <v>563</v>
      </c>
      <c r="B92" s="34" t="s">
        <v>564</v>
      </c>
      <c r="C92" s="34">
        <v>6.1711113503186822E-4</v>
      </c>
    </row>
    <row r="93" spans="1:3">
      <c r="A93" s="34" t="s">
        <v>977</v>
      </c>
      <c r="B93" s="34" t="s">
        <v>978</v>
      </c>
      <c r="C93" s="34">
        <v>6.1711113503186822E-4</v>
      </c>
    </row>
    <row r="94" spans="1:3">
      <c r="A94" s="34" t="s">
        <v>751</v>
      </c>
      <c r="B94" s="34" t="s">
        <v>979</v>
      </c>
      <c r="C94" s="34">
        <v>5.6964104772172443E-4</v>
      </c>
    </row>
    <row r="95" spans="1:3">
      <c r="A95" s="34" t="s">
        <v>569</v>
      </c>
      <c r="B95" s="34" t="s">
        <v>570</v>
      </c>
      <c r="C95" s="34">
        <v>5.6964104772172443E-4</v>
      </c>
    </row>
    <row r="96" spans="1:3">
      <c r="A96" s="34" t="s">
        <v>581</v>
      </c>
      <c r="B96" s="34" t="s">
        <v>582</v>
      </c>
      <c r="C96" s="34">
        <v>4.6283335127390114E-4</v>
      </c>
    </row>
    <row r="97" spans="1:3">
      <c r="A97" s="34" t="s">
        <v>980</v>
      </c>
      <c r="B97" s="34" t="s">
        <v>981</v>
      </c>
      <c r="C97" s="34">
        <v>3.4415813299854182E-4</v>
      </c>
    </row>
    <row r="98" spans="1:3">
      <c r="A98" s="34" t="s">
        <v>599</v>
      </c>
      <c r="B98" s="34" t="s">
        <v>600</v>
      </c>
      <c r="C98" s="34">
        <v>3.322906111710059E-4</v>
      </c>
    </row>
    <row r="99" spans="1:3">
      <c r="A99" s="34" t="s">
        <v>695</v>
      </c>
      <c r="B99" s="34" t="s">
        <v>696</v>
      </c>
      <c r="C99" s="34">
        <v>2.9668804568839814E-4</v>
      </c>
    </row>
    <row r="100" spans="1:3">
      <c r="A100" s="34" t="s">
        <v>809</v>
      </c>
      <c r="B100" s="34" t="s">
        <v>810</v>
      </c>
      <c r="C100" s="34">
        <v>2.4921795837825445E-4</v>
      </c>
    </row>
    <row r="101" spans="1:3">
      <c r="A101" s="34" t="s">
        <v>982</v>
      </c>
      <c r="B101" s="34" t="s">
        <v>983</v>
      </c>
      <c r="C101" s="34">
        <v>2.4328229866099409E-4</v>
      </c>
    </row>
    <row r="102" spans="1:3">
      <c r="A102" s="34" t="s">
        <v>641</v>
      </c>
      <c r="B102" s="34" t="s">
        <v>642</v>
      </c>
      <c r="C102" s="34">
        <v>1.780128274130389E-4</v>
      </c>
    </row>
  </sheetData>
  <mergeCells count="1">
    <mergeCell ref="A1:C1"/>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00B0F0"/>
  </sheetPr>
  <dimension ref="A1:C110"/>
  <sheetViews>
    <sheetView workbookViewId="0" xr3:uid="{CF366857-BBDD-5199-9BC9-FF52903B0715}">
      <selection activeCell="F21" sqref="F21"/>
    </sheetView>
  </sheetViews>
  <sheetFormatPr defaultRowHeight="15"/>
  <cols>
    <col min="1" max="1" width="11.85546875" style="34" customWidth="1"/>
    <col min="2" max="2" width="14.7109375" style="34" customWidth="1"/>
    <col min="3" max="3" width="26" style="34" customWidth="1"/>
    <col min="4" max="16384" width="9.140625" style="34"/>
  </cols>
  <sheetData>
    <row r="1" spans="1:3">
      <c r="A1" s="157" t="s">
        <v>984</v>
      </c>
      <c r="B1" s="157"/>
      <c r="C1" s="157"/>
    </row>
    <row r="2" spans="1:3">
      <c r="A2" s="34" t="s">
        <v>71</v>
      </c>
      <c r="B2" s="34" t="s">
        <v>21</v>
      </c>
      <c r="C2" s="34" t="s">
        <v>534</v>
      </c>
    </row>
    <row r="3" spans="1:3">
      <c r="A3" s="34" t="s">
        <v>535</v>
      </c>
      <c r="B3" s="34" t="s">
        <v>536</v>
      </c>
      <c r="C3" s="34">
        <v>0.19051568334059027</v>
      </c>
    </row>
    <row r="4" spans="1:3">
      <c r="A4" s="34" t="s">
        <v>539</v>
      </c>
      <c r="B4" s="34" t="s">
        <v>540</v>
      </c>
      <c r="C4" s="34">
        <v>0.13128666923380733</v>
      </c>
    </row>
    <row r="5" spans="1:3">
      <c r="B5" s="34" t="s">
        <v>985</v>
      </c>
      <c r="C5" s="34">
        <v>8.8762268570478864E-2</v>
      </c>
    </row>
    <row r="6" spans="1:3">
      <c r="A6" s="34" t="s">
        <v>537</v>
      </c>
      <c r="B6" s="34" t="s">
        <v>538</v>
      </c>
      <c r="C6" s="34">
        <v>8.513526280371124E-2</v>
      </c>
    </row>
    <row r="7" spans="1:3">
      <c r="A7" s="34" t="s">
        <v>839</v>
      </c>
      <c r="B7" s="34" t="s">
        <v>840</v>
      </c>
      <c r="C7" s="34">
        <v>7.08282654257988E-2</v>
      </c>
    </row>
    <row r="8" spans="1:3">
      <c r="A8" s="34" t="s">
        <v>543</v>
      </c>
      <c r="B8" s="34" t="s">
        <v>544</v>
      </c>
      <c r="C8" s="34">
        <v>4.8637883825708383E-2</v>
      </c>
    </row>
    <row r="9" spans="1:3">
      <c r="A9" s="34" t="s">
        <v>579</v>
      </c>
      <c r="B9" s="34" t="s">
        <v>986</v>
      </c>
      <c r="C9" s="34">
        <v>4.4640885089972403E-2</v>
      </c>
    </row>
    <row r="10" spans="1:3">
      <c r="A10" s="34" t="s">
        <v>607</v>
      </c>
      <c r="B10" s="34" t="s">
        <v>608</v>
      </c>
      <c r="C10" s="34">
        <v>2.9117448460579214E-2</v>
      </c>
    </row>
    <row r="11" spans="1:3">
      <c r="A11" s="34" t="s">
        <v>561</v>
      </c>
      <c r="B11" s="34" t="s">
        <v>562</v>
      </c>
      <c r="C11" s="34">
        <v>2.5364537393347951E-2</v>
      </c>
    </row>
    <row r="12" spans="1:3">
      <c r="A12" s="34" t="s">
        <v>557</v>
      </c>
      <c r="B12" s="34" t="s">
        <v>558</v>
      </c>
      <c r="C12" s="34">
        <v>2.282533794924416E-2</v>
      </c>
    </row>
    <row r="13" spans="1:3">
      <c r="A13" s="34" t="s">
        <v>593</v>
      </c>
      <c r="B13" s="34" t="s">
        <v>594</v>
      </c>
      <c r="C13" s="34">
        <v>2.1514472789361735E-2</v>
      </c>
    </row>
    <row r="14" spans="1:3">
      <c r="A14" s="34" t="s">
        <v>577</v>
      </c>
      <c r="B14" s="34" t="s">
        <v>578</v>
      </c>
      <c r="C14" s="34">
        <v>1.2106657686811802E-2</v>
      </c>
    </row>
    <row r="15" spans="1:3">
      <c r="A15" s="34" t="s">
        <v>601</v>
      </c>
      <c r="B15" s="34" t="s">
        <v>602</v>
      </c>
      <c r="C15" s="34">
        <v>1.1809057812102942E-2</v>
      </c>
    </row>
    <row r="16" spans="1:3">
      <c r="A16" s="34" t="s">
        <v>781</v>
      </c>
      <c r="B16" s="34" t="s">
        <v>782</v>
      </c>
      <c r="C16" s="34">
        <v>1.1300307246511293E-2</v>
      </c>
    </row>
    <row r="17" spans="1:3">
      <c r="A17" s="34" t="s">
        <v>547</v>
      </c>
      <c r="B17" s="34" t="s">
        <v>548</v>
      </c>
      <c r="C17" s="34">
        <v>1.1096202753687308E-2</v>
      </c>
    </row>
    <row r="18" spans="1:3">
      <c r="A18" s="34" t="s">
        <v>615</v>
      </c>
      <c r="B18" s="34" t="s">
        <v>616</v>
      </c>
      <c r="C18" s="34">
        <v>1.0664551660009037E-2</v>
      </c>
    </row>
    <row r="19" spans="1:3">
      <c r="A19" s="34" t="s">
        <v>695</v>
      </c>
      <c r="B19" s="34" t="s">
        <v>696</v>
      </c>
      <c r="C19" s="34">
        <v>1.0074797567845474E-2</v>
      </c>
    </row>
    <row r="20" spans="1:3">
      <c r="A20" s="34" t="s">
        <v>609</v>
      </c>
      <c r="B20" s="34" t="s">
        <v>610</v>
      </c>
      <c r="C20" s="34">
        <v>8.7320236157538943E-3</v>
      </c>
    </row>
    <row r="21" spans="1:3">
      <c r="A21" s="34" t="s">
        <v>571</v>
      </c>
      <c r="B21" s="34" t="s">
        <v>987</v>
      </c>
      <c r="C21" s="34">
        <v>7.8256275869223995E-3</v>
      </c>
    </row>
    <row r="22" spans="1:3">
      <c r="A22" s="34" t="s">
        <v>565</v>
      </c>
      <c r="B22" s="34" t="s">
        <v>988</v>
      </c>
      <c r="C22" s="34">
        <v>7.6661218508546503E-3</v>
      </c>
    </row>
    <row r="23" spans="1:3">
      <c r="A23" s="34" t="s">
        <v>927</v>
      </c>
      <c r="B23" s="34" t="s">
        <v>928</v>
      </c>
      <c r="C23" s="34">
        <v>7.3935017038362204E-3</v>
      </c>
    </row>
    <row r="24" spans="1:3">
      <c r="A24" s="34" t="s">
        <v>663</v>
      </c>
      <c r="B24" s="34" t="s">
        <v>664</v>
      </c>
      <c r="C24" s="34">
        <v>6.8386043509501854E-3</v>
      </c>
    </row>
    <row r="25" spans="1:3">
      <c r="A25" s="34" t="s">
        <v>541</v>
      </c>
      <c r="B25" s="34" t="s">
        <v>542</v>
      </c>
      <c r="C25" s="34">
        <v>6.7996290394648122E-3</v>
      </c>
    </row>
    <row r="26" spans="1:3">
      <c r="A26" s="34" t="s">
        <v>549</v>
      </c>
      <c r="B26" s="34" t="s">
        <v>989</v>
      </c>
      <c r="C26" s="34">
        <v>6.54192357668496E-3</v>
      </c>
    </row>
    <row r="27" spans="1:3">
      <c r="A27" s="34" t="s">
        <v>553</v>
      </c>
      <c r="B27" s="34" t="s">
        <v>554</v>
      </c>
      <c r="C27" s="34">
        <v>6.2843204367717606E-3</v>
      </c>
    </row>
    <row r="28" spans="1:3">
      <c r="A28" s="34" t="s">
        <v>591</v>
      </c>
      <c r="B28" s="34" t="s">
        <v>990</v>
      </c>
      <c r="C28" s="34">
        <v>6.0776020270090006E-3</v>
      </c>
    </row>
    <row r="29" spans="1:3">
      <c r="A29" s="34" t="s">
        <v>575</v>
      </c>
      <c r="B29" s="34" t="s">
        <v>576</v>
      </c>
      <c r="C29" s="34">
        <v>5.8973915708690396E-3</v>
      </c>
    </row>
    <row r="30" spans="1:3">
      <c r="A30" s="34" t="s">
        <v>677</v>
      </c>
      <c r="B30" s="34" t="s">
        <v>678</v>
      </c>
      <c r="C30" s="34">
        <v>5.0785842798656642E-3</v>
      </c>
    </row>
    <row r="31" spans="1:3">
      <c r="A31" s="34" t="s">
        <v>699</v>
      </c>
      <c r="B31" s="34" t="s">
        <v>700</v>
      </c>
      <c r="C31" s="34">
        <v>5.0699926248981945E-3</v>
      </c>
    </row>
    <row r="32" spans="1:3">
      <c r="A32" s="34" t="s">
        <v>859</v>
      </c>
      <c r="B32" s="34" t="s">
        <v>860</v>
      </c>
      <c r="C32" s="34">
        <v>3.8028510064261598E-3</v>
      </c>
    </row>
    <row r="33" spans="1:3">
      <c r="A33" s="34" t="s">
        <v>991</v>
      </c>
      <c r="B33" s="34" t="s">
        <v>992</v>
      </c>
      <c r="C33" s="34">
        <v>3.7604770765116004E-3</v>
      </c>
    </row>
    <row r="34" spans="1:3">
      <c r="A34" s="34" t="s">
        <v>655</v>
      </c>
      <c r="B34" s="34" t="s">
        <v>993</v>
      </c>
      <c r="C34" s="34">
        <v>3.5398201548320503E-3</v>
      </c>
    </row>
    <row r="35" spans="1:3">
      <c r="A35" s="34" t="s">
        <v>581</v>
      </c>
      <c r="B35" s="34" t="s">
        <v>582</v>
      </c>
      <c r="C35" s="34">
        <v>3.2659488128019983E-3</v>
      </c>
    </row>
    <row r="36" spans="1:3">
      <c r="A36" s="34" t="s">
        <v>583</v>
      </c>
      <c r="B36" s="34" t="s">
        <v>994</v>
      </c>
      <c r="C36" s="34">
        <v>3.25228203819572E-3</v>
      </c>
    </row>
    <row r="37" spans="1:3">
      <c r="A37" s="34" t="s">
        <v>595</v>
      </c>
      <c r="B37" s="34" t="s">
        <v>995</v>
      </c>
      <c r="C37" s="34">
        <v>3.1225098745229401E-3</v>
      </c>
    </row>
    <row r="38" spans="1:3">
      <c r="A38" s="34" t="s">
        <v>631</v>
      </c>
      <c r="B38" s="34" t="s">
        <v>996</v>
      </c>
      <c r="C38" s="34">
        <v>3.0000461570859E-3</v>
      </c>
    </row>
    <row r="39" spans="1:3">
      <c r="A39" s="34" t="s">
        <v>647</v>
      </c>
      <c r="B39" s="34" t="s">
        <v>648</v>
      </c>
      <c r="C39" s="34">
        <v>2.9154843040076102E-3</v>
      </c>
    </row>
    <row r="40" spans="1:3">
      <c r="A40" s="34" t="s">
        <v>627</v>
      </c>
      <c r="B40" s="34" t="s">
        <v>997</v>
      </c>
      <c r="C40" s="34">
        <v>2.86853451653325E-3</v>
      </c>
    </row>
    <row r="41" spans="1:3">
      <c r="A41" s="34" t="s">
        <v>649</v>
      </c>
      <c r="B41" s="34" t="s">
        <v>650</v>
      </c>
      <c r="C41" s="34">
        <v>2.8353029125058097E-3</v>
      </c>
    </row>
    <row r="42" spans="1:3">
      <c r="A42" s="34" t="s">
        <v>867</v>
      </c>
      <c r="B42" s="34" t="s">
        <v>868</v>
      </c>
      <c r="C42" s="34">
        <v>2.7625388223325199E-3</v>
      </c>
    </row>
    <row r="43" spans="1:3">
      <c r="A43" s="34" t="s">
        <v>563</v>
      </c>
      <c r="B43" s="34" t="s">
        <v>564</v>
      </c>
      <c r="C43" s="34">
        <v>2.7422489178640409E-3</v>
      </c>
    </row>
    <row r="44" spans="1:3">
      <c r="A44" s="34" t="s">
        <v>629</v>
      </c>
      <c r="B44" s="34" t="s">
        <v>630</v>
      </c>
      <c r="C44" s="34">
        <v>2.3022015196321687E-3</v>
      </c>
    </row>
    <row r="45" spans="1:3">
      <c r="A45" s="34" t="s">
        <v>779</v>
      </c>
      <c r="B45" s="34" t="s">
        <v>998</v>
      </c>
      <c r="C45" s="34">
        <v>2.2645247866091801E-3</v>
      </c>
    </row>
    <row r="46" spans="1:3">
      <c r="A46" s="34" t="s">
        <v>635</v>
      </c>
      <c r="B46" s="34" t="s">
        <v>636</v>
      </c>
      <c r="C46" s="34">
        <v>2.0722794829971108E-3</v>
      </c>
    </row>
    <row r="47" spans="1:3">
      <c r="A47" s="34" t="s">
        <v>623</v>
      </c>
      <c r="B47" s="34" t="s">
        <v>999</v>
      </c>
      <c r="C47" s="34">
        <v>1.95514641055818E-3</v>
      </c>
    </row>
    <row r="48" spans="1:3">
      <c r="A48" s="34" t="s">
        <v>567</v>
      </c>
      <c r="B48" s="34" t="s">
        <v>1000</v>
      </c>
      <c r="C48" s="34">
        <v>1.9483976861437999E-3</v>
      </c>
    </row>
    <row r="49" spans="1:3">
      <c r="A49" s="34" t="s">
        <v>587</v>
      </c>
      <c r="B49" s="34" t="s">
        <v>1001</v>
      </c>
      <c r="C49" s="34">
        <v>1.76243048971349E-3</v>
      </c>
    </row>
    <row r="50" spans="1:3">
      <c r="A50" s="34" t="s">
        <v>707</v>
      </c>
      <c r="B50" s="34" t="s">
        <v>1002</v>
      </c>
      <c r="C50" s="34">
        <v>1.72050472407572E-3</v>
      </c>
    </row>
    <row r="51" spans="1:3">
      <c r="A51" s="34" t="s">
        <v>737</v>
      </c>
      <c r="B51" s="34" t="s">
        <v>1003</v>
      </c>
      <c r="C51" s="34">
        <v>1.70593261840331E-3</v>
      </c>
    </row>
    <row r="52" spans="1:3">
      <c r="A52" s="34" t="s">
        <v>599</v>
      </c>
      <c r="B52" s="34" t="s">
        <v>1004</v>
      </c>
      <c r="C52" s="34">
        <v>1.6852820115062499E-3</v>
      </c>
    </row>
    <row r="53" spans="1:3">
      <c r="A53" s="34" t="s">
        <v>783</v>
      </c>
      <c r="B53" s="34" t="s">
        <v>784</v>
      </c>
      <c r="C53" s="34">
        <v>1.6037625781904349E-3</v>
      </c>
    </row>
    <row r="54" spans="1:3">
      <c r="A54" s="34" t="s">
        <v>667</v>
      </c>
      <c r="B54" s="34" t="s">
        <v>668</v>
      </c>
      <c r="C54" s="34">
        <v>1.5720210974969728E-3</v>
      </c>
    </row>
    <row r="55" spans="1:3">
      <c r="A55" s="34" t="s">
        <v>1005</v>
      </c>
      <c r="B55" s="34" t="s">
        <v>1006</v>
      </c>
      <c r="C55" s="34">
        <v>1.5570474149684199E-3</v>
      </c>
    </row>
    <row r="56" spans="1:3">
      <c r="A56" s="34" t="s">
        <v>621</v>
      </c>
      <c r="B56" s="34" t="s">
        <v>1007</v>
      </c>
      <c r="C56" s="34">
        <v>1.5460277163651202E-3</v>
      </c>
    </row>
    <row r="57" spans="1:3">
      <c r="A57" s="34" t="s">
        <v>759</v>
      </c>
      <c r="B57" s="34" t="s">
        <v>1008</v>
      </c>
      <c r="C57" s="34">
        <v>1.52974787326191E-3</v>
      </c>
    </row>
    <row r="58" spans="1:3">
      <c r="A58" s="34" t="s">
        <v>727</v>
      </c>
      <c r="B58" s="34" t="s">
        <v>1009</v>
      </c>
      <c r="C58" s="34">
        <v>1.5114566022245601E-3</v>
      </c>
    </row>
    <row r="59" spans="1:3">
      <c r="A59" s="34" t="s">
        <v>619</v>
      </c>
      <c r="B59" s="34" t="s">
        <v>1010</v>
      </c>
      <c r="C59" s="34">
        <v>1.4215927315460899E-3</v>
      </c>
    </row>
    <row r="60" spans="1:3">
      <c r="A60" s="34" t="s">
        <v>657</v>
      </c>
      <c r="B60" s="34" t="s">
        <v>658</v>
      </c>
      <c r="C60" s="34">
        <v>1.4153235234393611E-3</v>
      </c>
    </row>
    <row r="61" spans="1:3">
      <c r="A61" s="34" t="s">
        <v>643</v>
      </c>
      <c r="B61" s="34" t="s">
        <v>644</v>
      </c>
      <c r="C61" s="34">
        <v>1.4010746556732299E-3</v>
      </c>
    </row>
    <row r="62" spans="1:3">
      <c r="A62" s="34" t="s">
        <v>617</v>
      </c>
      <c r="B62" s="34" t="s">
        <v>1011</v>
      </c>
      <c r="C62" s="34">
        <v>1.35348903054051E-3</v>
      </c>
    </row>
    <row r="63" spans="1:3">
      <c r="A63" s="34" t="s">
        <v>691</v>
      </c>
      <c r="B63" s="34" t="s">
        <v>1012</v>
      </c>
      <c r="C63" s="34">
        <v>1.2739246516382799E-3</v>
      </c>
    </row>
    <row r="64" spans="1:3">
      <c r="A64" s="34" t="s">
        <v>1013</v>
      </c>
      <c r="B64" s="34" t="s">
        <v>1014</v>
      </c>
      <c r="C64" s="34">
        <v>1.2525913389725399E-3</v>
      </c>
    </row>
    <row r="65" spans="1:3">
      <c r="A65" s="34" t="s">
        <v>633</v>
      </c>
      <c r="B65" s="34" t="s">
        <v>1015</v>
      </c>
      <c r="C65" s="34">
        <v>1.24040241062206E-3</v>
      </c>
    </row>
    <row r="66" spans="1:3">
      <c r="A66" s="34" t="s">
        <v>731</v>
      </c>
      <c r="B66" s="34" t="s">
        <v>732</v>
      </c>
      <c r="C66" s="34">
        <v>1.1902368172933015E-3</v>
      </c>
    </row>
    <row r="67" spans="1:3">
      <c r="A67" s="34" t="s">
        <v>585</v>
      </c>
      <c r="B67" s="34" t="s">
        <v>1016</v>
      </c>
      <c r="C67" s="34">
        <v>1.1649465207245302E-3</v>
      </c>
    </row>
    <row r="68" spans="1:3">
      <c r="A68" s="34" t="s">
        <v>641</v>
      </c>
      <c r="B68" s="34" t="s">
        <v>1017</v>
      </c>
      <c r="C68" s="34">
        <v>1.06548292148535E-3</v>
      </c>
    </row>
    <row r="69" spans="1:3">
      <c r="A69" s="34" t="s">
        <v>605</v>
      </c>
      <c r="B69" s="34" t="s">
        <v>1018</v>
      </c>
      <c r="C69" s="34">
        <v>1.0453188339311901E-3</v>
      </c>
    </row>
    <row r="70" spans="1:3">
      <c r="A70" s="34" t="s">
        <v>551</v>
      </c>
      <c r="B70" s="34" t="s">
        <v>552</v>
      </c>
      <c r="C70" s="34">
        <v>9.9034711399439502E-4</v>
      </c>
    </row>
    <row r="71" spans="1:3">
      <c r="A71" s="34" t="s">
        <v>613</v>
      </c>
      <c r="B71" s="34" t="s">
        <v>1019</v>
      </c>
      <c r="C71" s="34">
        <v>9.8412760510254208E-4</v>
      </c>
    </row>
    <row r="72" spans="1:3">
      <c r="A72" s="34" t="s">
        <v>555</v>
      </c>
      <c r="B72" s="34" t="s">
        <v>1020</v>
      </c>
      <c r="C72" s="34">
        <v>9.8093860838180608E-4</v>
      </c>
    </row>
    <row r="73" spans="1:3">
      <c r="A73" s="34" t="s">
        <v>665</v>
      </c>
      <c r="B73" s="34" t="s">
        <v>1021</v>
      </c>
      <c r="C73" s="34">
        <v>9.6241994025270897E-4</v>
      </c>
    </row>
    <row r="74" spans="1:3">
      <c r="A74" s="34" t="s">
        <v>785</v>
      </c>
      <c r="B74" s="34" t="s">
        <v>964</v>
      </c>
      <c r="C74" s="34">
        <v>9.0818502352065997E-4</v>
      </c>
    </row>
    <row r="75" spans="1:3">
      <c r="A75" s="34" t="s">
        <v>974</v>
      </c>
      <c r="B75" s="34" t="s">
        <v>1022</v>
      </c>
      <c r="C75" s="34">
        <v>8.7486870833699507E-4</v>
      </c>
    </row>
    <row r="76" spans="1:3">
      <c r="A76" s="34" t="s">
        <v>729</v>
      </c>
      <c r="B76" s="34" t="s">
        <v>1023</v>
      </c>
      <c r="C76" s="34">
        <v>8.2504583200173893E-4</v>
      </c>
    </row>
    <row r="77" spans="1:3">
      <c r="A77" s="34" t="s">
        <v>597</v>
      </c>
      <c r="B77" s="34" t="s">
        <v>1024</v>
      </c>
      <c r="C77" s="34">
        <v>8.0580220107176904E-4</v>
      </c>
    </row>
    <row r="78" spans="1:3">
      <c r="A78" s="34" t="s">
        <v>545</v>
      </c>
      <c r="B78" s="34" t="s">
        <v>546</v>
      </c>
      <c r="C78" s="34">
        <v>7.9165268403797926E-4</v>
      </c>
    </row>
    <row r="79" spans="1:3">
      <c r="A79" s="34" t="s">
        <v>1025</v>
      </c>
      <c r="B79" s="34" t="s">
        <v>1026</v>
      </c>
      <c r="C79" s="34">
        <v>7.0587665715634098E-4</v>
      </c>
    </row>
    <row r="80" spans="1:3">
      <c r="A80" s="34" t="s">
        <v>671</v>
      </c>
      <c r="B80" s="34" t="s">
        <v>1027</v>
      </c>
      <c r="C80" s="34">
        <v>7.0021231903517596E-4</v>
      </c>
    </row>
    <row r="81" spans="1:3">
      <c r="A81" s="34" t="s">
        <v>689</v>
      </c>
      <c r="B81" s="34" t="s">
        <v>690</v>
      </c>
      <c r="C81" s="34">
        <v>6.9710314565612423E-4</v>
      </c>
    </row>
    <row r="82" spans="1:3">
      <c r="A82" s="34" t="s">
        <v>659</v>
      </c>
      <c r="B82" s="34" t="s">
        <v>1028</v>
      </c>
      <c r="C82" s="34">
        <v>6.39452619567735E-4</v>
      </c>
    </row>
    <row r="83" spans="1:3">
      <c r="A83" s="34" t="s">
        <v>673</v>
      </c>
      <c r="B83" s="34" t="s">
        <v>674</v>
      </c>
      <c r="C83" s="34">
        <v>5.523811337921422E-4</v>
      </c>
    </row>
    <row r="84" spans="1:3">
      <c r="A84" s="34" t="s">
        <v>559</v>
      </c>
      <c r="B84" s="34" t="s">
        <v>1029</v>
      </c>
      <c r="C84" s="34">
        <v>5.2350835284972503E-4</v>
      </c>
    </row>
    <row r="85" spans="1:3">
      <c r="A85" s="34" t="s">
        <v>965</v>
      </c>
      <c r="B85" s="34" t="s">
        <v>1030</v>
      </c>
      <c r="C85" s="34">
        <v>5.2304935996498397E-4</v>
      </c>
    </row>
    <row r="86" spans="1:3">
      <c r="A86" s="34" t="s">
        <v>831</v>
      </c>
      <c r="B86" s="34" t="s">
        <v>976</v>
      </c>
      <c r="C86" s="34">
        <v>5.1856415335872405E-4</v>
      </c>
    </row>
    <row r="87" spans="1:3">
      <c r="A87" s="34" t="s">
        <v>669</v>
      </c>
      <c r="B87" s="34" t="s">
        <v>1031</v>
      </c>
      <c r="C87" s="34">
        <v>4.4528430093346001E-4</v>
      </c>
    </row>
    <row r="88" spans="1:3">
      <c r="A88" s="34" t="s">
        <v>769</v>
      </c>
      <c r="B88" s="34" t="s">
        <v>1032</v>
      </c>
      <c r="C88" s="34">
        <v>4.2820835880707099E-4</v>
      </c>
    </row>
    <row r="89" spans="1:3">
      <c r="A89" s="34" t="s">
        <v>972</v>
      </c>
      <c r="B89" s="34" t="s">
        <v>1033</v>
      </c>
      <c r="C89" s="34">
        <v>3.7121586260732697E-4</v>
      </c>
    </row>
    <row r="90" spans="1:3">
      <c r="A90" s="34" t="s">
        <v>751</v>
      </c>
      <c r="B90" s="34" t="s">
        <v>1034</v>
      </c>
      <c r="C90" s="34">
        <v>3.13981018601454E-4</v>
      </c>
    </row>
    <row r="91" spans="1:3">
      <c r="A91" s="34" t="s">
        <v>809</v>
      </c>
      <c r="B91" s="34" t="s">
        <v>810</v>
      </c>
      <c r="C91" s="34">
        <v>3.0900143660304001E-4</v>
      </c>
    </row>
    <row r="92" spans="1:3">
      <c r="A92" s="34" t="s">
        <v>1035</v>
      </c>
      <c r="B92" s="34" t="s">
        <v>1036</v>
      </c>
      <c r="C92" s="34">
        <v>2.9720733873589498E-4</v>
      </c>
    </row>
    <row r="93" spans="1:3">
      <c r="A93" s="34" t="s">
        <v>703</v>
      </c>
      <c r="B93" s="34" t="s">
        <v>704</v>
      </c>
      <c r="C93" s="34">
        <v>2.2749236351895301E-4</v>
      </c>
    </row>
    <row r="94" spans="1:3">
      <c r="A94" s="34" t="s">
        <v>639</v>
      </c>
      <c r="B94" s="34" t="s">
        <v>1037</v>
      </c>
      <c r="C94" s="34">
        <v>1.67829957870671E-4</v>
      </c>
    </row>
    <row r="95" spans="1:3">
      <c r="A95" s="34" t="s">
        <v>885</v>
      </c>
      <c r="B95" s="34" t="s">
        <v>886</v>
      </c>
      <c r="C95" s="34">
        <v>5.8815030155833599E-5</v>
      </c>
    </row>
    <row r="96" spans="1:3">
      <c r="A96" s="34" t="s">
        <v>1038</v>
      </c>
      <c r="B96" s="34" t="s">
        <v>1039</v>
      </c>
      <c r="C96" s="34">
        <v>5.3975337341237807E-5</v>
      </c>
    </row>
    <row r="97" spans="1:3">
      <c r="A97" s="34" t="s">
        <v>1040</v>
      </c>
      <c r="B97" s="34" t="s">
        <v>1041</v>
      </c>
      <c r="C97" s="34">
        <v>1.6206328263598097E-5</v>
      </c>
    </row>
    <row r="98" spans="1:3">
      <c r="A98" s="34" t="s">
        <v>1042</v>
      </c>
      <c r="B98" s="34" t="s">
        <v>1043</v>
      </c>
      <c r="C98" s="34">
        <v>1.24438933984045E-5</v>
      </c>
    </row>
    <row r="99" spans="1:3">
      <c r="A99" s="34" t="s">
        <v>603</v>
      </c>
      <c r="B99" s="34" t="s">
        <v>604</v>
      </c>
      <c r="C99" s="34">
        <v>0</v>
      </c>
    </row>
    <row r="100" spans="1:3">
      <c r="A100" s="34" t="s">
        <v>661</v>
      </c>
      <c r="B100" s="34" t="s">
        <v>662</v>
      </c>
      <c r="C100" s="34">
        <v>0</v>
      </c>
    </row>
    <row r="101" spans="1:3">
      <c r="A101" s="34" t="s">
        <v>761</v>
      </c>
      <c r="B101" s="34" t="s">
        <v>762</v>
      </c>
      <c r="C101" s="34">
        <v>0</v>
      </c>
    </row>
    <row r="102" spans="1:3">
      <c r="A102" s="34" t="s">
        <v>715</v>
      </c>
      <c r="B102" s="34" t="s">
        <v>716</v>
      </c>
      <c r="C102" s="34">
        <v>0</v>
      </c>
    </row>
    <row r="103" spans="1:3">
      <c r="A103" s="34" t="s">
        <v>675</v>
      </c>
      <c r="B103" s="34" t="s">
        <v>676</v>
      </c>
      <c r="C103" s="34">
        <v>0</v>
      </c>
    </row>
    <row r="104" spans="1:3">
      <c r="A104" s="34" t="s">
        <v>589</v>
      </c>
      <c r="B104" s="34" t="s">
        <v>590</v>
      </c>
      <c r="C104" s="34">
        <v>0</v>
      </c>
    </row>
    <row r="105" spans="1:3">
      <c r="A105" s="34" t="s">
        <v>683</v>
      </c>
      <c r="B105" s="34" t="s">
        <v>684</v>
      </c>
      <c r="C105" s="34">
        <v>0</v>
      </c>
    </row>
    <row r="106" spans="1:3">
      <c r="A106" s="34" t="s">
        <v>697</v>
      </c>
      <c r="B106" s="34" t="s">
        <v>698</v>
      </c>
      <c r="C106" s="34">
        <v>0</v>
      </c>
    </row>
    <row r="107" spans="1:3">
      <c r="A107" s="34" t="s">
        <v>855</v>
      </c>
      <c r="B107" s="34" t="s">
        <v>856</v>
      </c>
      <c r="C107" s="34">
        <v>0</v>
      </c>
    </row>
    <row r="108" spans="1:3">
      <c r="A108" s="34" t="s">
        <v>811</v>
      </c>
      <c r="B108" s="34" t="s">
        <v>812</v>
      </c>
      <c r="C108" s="34">
        <v>0</v>
      </c>
    </row>
    <row r="109" spans="1:3">
      <c r="A109" s="34" t="s">
        <v>911</v>
      </c>
      <c r="B109" s="34" t="s">
        <v>912</v>
      </c>
      <c r="C109" s="34">
        <v>0</v>
      </c>
    </row>
    <row r="110" spans="1:3">
      <c r="A110" s="34" t="s">
        <v>835</v>
      </c>
      <c r="B110" s="34" t="s">
        <v>836</v>
      </c>
      <c r="C110" s="34">
        <v>0</v>
      </c>
    </row>
  </sheetData>
  <mergeCells count="1">
    <mergeCell ref="A1:C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N25"/>
  <sheetViews>
    <sheetView zoomScale="90" zoomScaleNormal="90" workbookViewId="0" xr3:uid="{958C4451-9541-5A59-BF78-D2F731DF1C81}">
      <selection sqref="A1:B21"/>
    </sheetView>
  </sheetViews>
  <sheetFormatPr defaultRowHeight="15"/>
  <cols>
    <col min="1" max="1" width="11.7109375" customWidth="1"/>
    <col min="2" max="2" width="12.28515625" customWidth="1"/>
    <col min="11" max="11" width="12.5703125" customWidth="1"/>
  </cols>
  <sheetData>
    <row r="1" spans="1:14" ht="51.75" thickBot="1">
      <c r="A1" s="34" t="s">
        <v>20</v>
      </c>
      <c r="B1" s="34" t="s">
        <v>21</v>
      </c>
      <c r="C1" s="34" t="s">
        <v>22</v>
      </c>
      <c r="D1" s="34"/>
      <c r="E1" s="34"/>
      <c r="F1" s="11" t="s">
        <v>23</v>
      </c>
      <c r="G1" s="12" t="s">
        <v>21</v>
      </c>
      <c r="H1" s="12" t="s">
        <v>24</v>
      </c>
      <c r="I1" s="12" t="s">
        <v>25</v>
      </c>
      <c r="J1" s="12" t="s">
        <v>26</v>
      </c>
      <c r="K1" s="13" t="s">
        <v>27</v>
      </c>
      <c r="L1" s="13" t="s">
        <v>28</v>
      </c>
      <c r="M1" s="13" t="s">
        <v>29</v>
      </c>
      <c r="N1" s="34"/>
    </row>
    <row r="2" spans="1:14" ht="15.75" thickBot="1">
      <c r="A2" s="34">
        <v>3235</v>
      </c>
      <c r="B2" s="1" t="s">
        <v>30</v>
      </c>
      <c r="C2" s="34">
        <v>6</v>
      </c>
      <c r="D2" s="34"/>
      <c r="E2" s="34"/>
      <c r="F2" s="14" t="s">
        <v>31</v>
      </c>
      <c r="G2" s="15" t="s">
        <v>32</v>
      </c>
      <c r="H2" s="16">
        <v>0.1</v>
      </c>
      <c r="I2" s="15">
        <v>-1</v>
      </c>
      <c r="J2" s="15">
        <v>30</v>
      </c>
      <c r="K2" s="17" t="s">
        <v>33</v>
      </c>
      <c r="L2" s="17">
        <v>34.5</v>
      </c>
      <c r="M2" s="17">
        <v>485.93</v>
      </c>
      <c r="N2" s="34" t="s">
        <v>34</v>
      </c>
    </row>
    <row r="3" spans="1:14" ht="15.75" thickBot="1">
      <c r="A3" s="34">
        <v>3236</v>
      </c>
      <c r="B3" s="1" t="s">
        <v>35</v>
      </c>
      <c r="C3" s="34">
        <v>5</v>
      </c>
      <c r="D3" s="34"/>
      <c r="E3" s="34"/>
      <c r="F3" s="14" t="s">
        <v>36</v>
      </c>
      <c r="G3" s="15" t="s">
        <v>37</v>
      </c>
      <c r="H3" s="16">
        <v>1</v>
      </c>
      <c r="I3" s="15">
        <v>0</v>
      </c>
      <c r="J3" s="15">
        <v>24</v>
      </c>
      <c r="K3" s="17" t="s">
        <v>38</v>
      </c>
      <c r="L3" s="17">
        <v>31</v>
      </c>
      <c r="M3" s="17">
        <v>436.85</v>
      </c>
      <c r="N3" s="34"/>
    </row>
    <row r="4" spans="1:14" ht="15.75" thickBot="1">
      <c r="A4" s="34">
        <v>3237</v>
      </c>
      <c r="B4" s="1" t="s">
        <v>39</v>
      </c>
      <c r="C4" s="34">
        <v>4</v>
      </c>
      <c r="D4" s="34"/>
      <c r="E4" s="34"/>
      <c r="F4" s="14" t="s">
        <v>40</v>
      </c>
      <c r="G4" s="15" t="s">
        <v>41</v>
      </c>
      <c r="H4" s="16">
        <v>10</v>
      </c>
      <c r="I4" s="15">
        <v>1</v>
      </c>
      <c r="J4" s="15">
        <v>21</v>
      </c>
      <c r="K4" s="17" t="s">
        <v>42</v>
      </c>
      <c r="L4" s="17">
        <v>27.5</v>
      </c>
      <c r="M4" s="17">
        <v>387.75</v>
      </c>
      <c r="N4" s="34"/>
    </row>
    <row r="5" spans="1:14" ht="15.75" thickBot="1">
      <c r="A5" s="34">
        <v>3238</v>
      </c>
      <c r="B5" s="1" t="s">
        <v>43</v>
      </c>
      <c r="C5" s="34">
        <v>3</v>
      </c>
      <c r="D5" s="34"/>
      <c r="E5" s="34"/>
      <c r="F5" s="14" t="s">
        <v>44</v>
      </c>
      <c r="G5" s="15" t="s">
        <v>45</v>
      </c>
      <c r="H5" s="16">
        <v>100</v>
      </c>
      <c r="I5" s="15">
        <v>2</v>
      </c>
      <c r="J5" s="15">
        <v>19</v>
      </c>
      <c r="K5" s="17" t="s">
        <v>46</v>
      </c>
      <c r="L5" s="17">
        <v>24</v>
      </c>
      <c r="M5" s="17">
        <v>338.66</v>
      </c>
      <c r="N5" s="34"/>
    </row>
    <row r="6" spans="1:14" ht="15.75" thickBot="1">
      <c r="A6" s="34">
        <v>3239</v>
      </c>
      <c r="B6" s="1" t="s">
        <v>46</v>
      </c>
      <c r="C6" s="34">
        <v>2</v>
      </c>
      <c r="D6" s="34"/>
      <c r="E6" s="34"/>
      <c r="F6" s="14" t="s">
        <v>47</v>
      </c>
      <c r="G6" s="15" t="s">
        <v>48</v>
      </c>
      <c r="H6" s="16">
        <v>1000</v>
      </c>
      <c r="I6" s="15">
        <v>3</v>
      </c>
      <c r="J6" s="15">
        <v>17</v>
      </c>
      <c r="K6" s="17" t="s">
        <v>43</v>
      </c>
      <c r="L6" s="17">
        <v>21</v>
      </c>
      <c r="M6" s="17">
        <v>296.57</v>
      </c>
      <c r="N6" s="34"/>
    </row>
    <row r="7" spans="1:14" ht="15.75" thickBot="1">
      <c r="A7" s="34">
        <v>3240</v>
      </c>
      <c r="B7" s="1" t="s">
        <v>42</v>
      </c>
      <c r="C7" s="34">
        <v>1</v>
      </c>
      <c r="D7" s="34"/>
      <c r="E7" s="34"/>
      <c r="F7" s="14" t="s">
        <v>49</v>
      </c>
      <c r="G7" s="15" t="s">
        <v>50</v>
      </c>
      <c r="H7" s="16">
        <v>10000</v>
      </c>
      <c r="I7" s="15">
        <v>4</v>
      </c>
      <c r="J7" s="15">
        <v>15</v>
      </c>
      <c r="K7" s="17" t="s">
        <v>39</v>
      </c>
      <c r="L7" s="17">
        <v>18</v>
      </c>
      <c r="M7" s="17">
        <v>254.49</v>
      </c>
      <c r="N7" s="34"/>
    </row>
    <row r="8" spans="1:14" ht="15.75" thickBot="1">
      <c r="A8" s="34">
        <v>3241</v>
      </c>
      <c r="B8" s="34" t="s">
        <v>38</v>
      </c>
      <c r="C8" s="34">
        <v>0</v>
      </c>
      <c r="D8" s="34"/>
      <c r="E8" s="34"/>
      <c r="F8" s="14" t="s">
        <v>51</v>
      </c>
      <c r="G8" s="15" t="s">
        <v>52</v>
      </c>
      <c r="H8" s="16">
        <v>100000</v>
      </c>
      <c r="I8" s="15">
        <v>5</v>
      </c>
      <c r="J8" s="15">
        <v>13</v>
      </c>
      <c r="K8" s="17" t="s">
        <v>35</v>
      </c>
      <c r="L8" s="17">
        <v>15.5</v>
      </c>
      <c r="M8" s="17">
        <v>219.43</v>
      </c>
      <c r="N8" s="34"/>
    </row>
    <row r="9" spans="1:14" ht="15.75" thickBot="1">
      <c r="A9" s="34">
        <v>3242</v>
      </c>
      <c r="B9" s="1" t="s">
        <v>33</v>
      </c>
      <c r="C9" s="34">
        <v>-1</v>
      </c>
      <c r="D9" s="34"/>
      <c r="E9" s="34"/>
      <c r="F9" s="14" t="s">
        <v>53</v>
      </c>
      <c r="G9" s="15" t="s">
        <v>54</v>
      </c>
      <c r="H9" s="16">
        <v>1000000</v>
      </c>
      <c r="I9" s="15">
        <v>6</v>
      </c>
      <c r="J9" s="15">
        <v>6</v>
      </c>
      <c r="K9" s="17" t="s">
        <v>30</v>
      </c>
      <c r="L9" s="17">
        <v>13</v>
      </c>
      <c r="M9" s="17">
        <v>184.36</v>
      </c>
      <c r="N9" s="34"/>
    </row>
    <row r="10" spans="1:14" ht="15.75" thickBot="1">
      <c r="A10" s="34">
        <v>3243</v>
      </c>
      <c r="B10" s="1" t="s">
        <v>55</v>
      </c>
      <c r="C10" s="34">
        <v>6</v>
      </c>
      <c r="D10" s="34"/>
      <c r="E10" s="34"/>
      <c r="F10" s="14"/>
      <c r="G10" s="15"/>
      <c r="H10" s="16">
        <f>10^I10</f>
        <v>100</v>
      </c>
      <c r="I10" s="15">
        <v>2</v>
      </c>
      <c r="J10" s="15"/>
      <c r="K10" s="17" t="s">
        <v>56</v>
      </c>
      <c r="L10" s="17">
        <v>1</v>
      </c>
      <c r="M10" s="17">
        <v>12.010999999999999</v>
      </c>
      <c r="N10" s="34"/>
    </row>
    <row r="11" spans="1:14" ht="15.75" thickBot="1">
      <c r="A11" s="34">
        <v>3244</v>
      </c>
      <c r="B11" s="1" t="s">
        <v>57</v>
      </c>
      <c r="C11" s="34">
        <v>5</v>
      </c>
      <c r="D11" s="34"/>
      <c r="E11" s="34"/>
      <c r="F11" s="14"/>
      <c r="G11" s="15"/>
      <c r="H11" s="16">
        <f t="shared" ref="H11:H19" si="0">10^I11</f>
        <v>10</v>
      </c>
      <c r="I11" s="15">
        <v>1</v>
      </c>
      <c r="J11" s="15"/>
      <c r="K11" s="17" t="s">
        <v>58</v>
      </c>
      <c r="L11" s="17">
        <v>1</v>
      </c>
      <c r="M11" s="17">
        <v>12.010999999999999</v>
      </c>
      <c r="N11" s="34"/>
    </row>
    <row r="12" spans="1:14" ht="15.75" thickBot="1">
      <c r="A12" s="34">
        <v>3245</v>
      </c>
      <c r="B12" s="34" t="s">
        <v>56</v>
      </c>
      <c r="C12" s="34">
        <v>2</v>
      </c>
      <c r="D12" s="34"/>
      <c r="E12" s="34"/>
      <c r="F12" s="14"/>
      <c r="G12" s="15"/>
      <c r="H12" s="16">
        <f t="shared" si="0"/>
        <v>1</v>
      </c>
      <c r="I12" s="15">
        <v>0</v>
      </c>
      <c r="J12" s="15"/>
      <c r="K12" s="17" t="s">
        <v>59</v>
      </c>
      <c r="L12" s="17">
        <v>1</v>
      </c>
      <c r="M12" s="17">
        <v>12.010999999999999</v>
      </c>
      <c r="N12" s="34"/>
    </row>
    <row r="13" spans="1:14" ht="15.75" thickBot="1">
      <c r="A13" s="34">
        <v>3246</v>
      </c>
      <c r="B13" s="34" t="s">
        <v>58</v>
      </c>
      <c r="C13" s="34">
        <v>1</v>
      </c>
      <c r="D13" s="34"/>
      <c r="E13" s="34"/>
      <c r="F13" s="14"/>
      <c r="G13" s="15"/>
      <c r="H13" s="16">
        <f t="shared" si="0"/>
        <v>0.1</v>
      </c>
      <c r="I13" s="15">
        <v>-1</v>
      </c>
      <c r="J13" s="15"/>
      <c r="K13" s="17" t="s">
        <v>60</v>
      </c>
      <c r="L13" s="17">
        <v>1</v>
      </c>
      <c r="M13" s="17">
        <v>12.010999999999999</v>
      </c>
      <c r="N13" s="34"/>
    </row>
    <row r="14" spans="1:14" ht="15.75" thickBot="1">
      <c r="A14" s="34">
        <v>3247</v>
      </c>
      <c r="B14" s="34" t="s">
        <v>59</v>
      </c>
      <c r="C14" s="34">
        <v>0</v>
      </c>
      <c r="D14" s="34"/>
      <c r="E14" s="34"/>
      <c r="F14" s="14"/>
      <c r="G14" s="15"/>
      <c r="H14" s="16">
        <f t="shared" si="0"/>
        <v>0.01</v>
      </c>
      <c r="I14" s="15">
        <v>-2</v>
      </c>
      <c r="J14" s="15"/>
      <c r="K14" s="17" t="s">
        <v>61</v>
      </c>
      <c r="L14" s="17">
        <v>1</v>
      </c>
      <c r="M14" s="17">
        <v>12.010999999999999</v>
      </c>
      <c r="N14" s="34"/>
    </row>
    <row r="15" spans="1:14" ht="15.75" thickBot="1">
      <c r="A15" s="34">
        <v>3248</v>
      </c>
      <c r="B15" s="34" t="s">
        <v>60</v>
      </c>
      <c r="C15" s="34">
        <v>-1</v>
      </c>
      <c r="D15" s="34"/>
      <c r="E15" s="34"/>
      <c r="F15" s="14"/>
      <c r="G15" s="15"/>
      <c r="H15" s="16">
        <f t="shared" si="0"/>
        <v>100</v>
      </c>
      <c r="I15" s="15">
        <v>2</v>
      </c>
      <c r="J15" s="15"/>
      <c r="K15" s="17" t="s">
        <v>62</v>
      </c>
      <c r="L15" s="17">
        <v>1</v>
      </c>
      <c r="M15" s="17"/>
      <c r="N15" s="34" t="s">
        <v>63</v>
      </c>
    </row>
    <row r="16" spans="1:14" ht="15.75" thickBot="1">
      <c r="A16" s="34">
        <v>3249</v>
      </c>
      <c r="B16" s="34" t="s">
        <v>61</v>
      </c>
      <c r="C16" s="34">
        <v>-2</v>
      </c>
      <c r="D16" s="34"/>
      <c r="E16" s="34"/>
      <c r="F16" s="14"/>
      <c r="G16" s="15"/>
      <c r="H16" s="16">
        <f t="shared" si="0"/>
        <v>10</v>
      </c>
      <c r="I16" s="15">
        <v>1</v>
      </c>
      <c r="J16" s="15"/>
      <c r="K16" s="17" t="s">
        <v>64</v>
      </c>
      <c r="L16" s="17">
        <v>1</v>
      </c>
      <c r="M16" s="17"/>
      <c r="N16" s="34" t="s">
        <v>63</v>
      </c>
    </row>
    <row r="17" spans="1:14" ht="15.75" thickBot="1">
      <c r="A17" s="34">
        <v>3250</v>
      </c>
      <c r="B17" s="34" t="s">
        <v>62</v>
      </c>
      <c r="C17" s="34">
        <v>2</v>
      </c>
      <c r="D17" s="34"/>
      <c r="E17" s="34"/>
      <c r="F17" s="14"/>
      <c r="G17" s="15"/>
      <c r="H17" s="16">
        <f t="shared" si="0"/>
        <v>1</v>
      </c>
      <c r="I17" s="15">
        <v>0</v>
      </c>
      <c r="J17" s="15"/>
      <c r="K17" s="17" t="s">
        <v>65</v>
      </c>
      <c r="L17" s="17">
        <v>1</v>
      </c>
      <c r="M17" s="17"/>
      <c r="N17" s="34" t="s">
        <v>63</v>
      </c>
    </row>
    <row r="18" spans="1:14" ht="15.75" thickBot="1">
      <c r="A18" s="34">
        <v>3251</v>
      </c>
      <c r="B18" s="34" t="s">
        <v>64</v>
      </c>
      <c r="C18" s="34">
        <v>1</v>
      </c>
      <c r="D18" s="34"/>
      <c r="E18" s="34"/>
      <c r="F18" s="14"/>
      <c r="G18" s="15"/>
      <c r="H18" s="16">
        <f t="shared" si="0"/>
        <v>0.1</v>
      </c>
      <c r="I18" s="15">
        <v>-1</v>
      </c>
      <c r="J18" s="15"/>
      <c r="K18" s="17" t="s">
        <v>66</v>
      </c>
      <c r="L18" s="17">
        <v>1</v>
      </c>
      <c r="M18" s="17"/>
      <c r="N18" s="34" t="s">
        <v>63</v>
      </c>
    </row>
    <row r="19" spans="1:14" ht="15.75" thickBot="1">
      <c r="A19" s="34">
        <v>3252</v>
      </c>
      <c r="B19" s="34" t="s">
        <v>65</v>
      </c>
      <c r="C19" s="34">
        <v>0</v>
      </c>
      <c r="D19" s="34"/>
      <c r="E19" s="34"/>
      <c r="F19" s="14"/>
      <c r="G19" s="15"/>
      <c r="H19" s="16">
        <f t="shared" si="0"/>
        <v>0.01</v>
      </c>
      <c r="I19" s="15">
        <v>-2</v>
      </c>
      <c r="J19" s="15"/>
      <c r="K19" s="17" t="s">
        <v>67</v>
      </c>
      <c r="L19" s="17">
        <v>1</v>
      </c>
      <c r="M19" s="17"/>
      <c r="N19" s="34" t="s">
        <v>63</v>
      </c>
    </row>
    <row r="20" spans="1:14" ht="15.75" thickBot="1">
      <c r="A20" s="34">
        <v>3253</v>
      </c>
      <c r="B20" s="34" t="s">
        <v>66</v>
      </c>
      <c r="C20" s="34">
        <v>-1</v>
      </c>
      <c r="D20" s="34"/>
      <c r="E20" s="34"/>
      <c r="F20" s="14"/>
      <c r="G20" s="15"/>
      <c r="H20" s="16">
        <v>1000000</v>
      </c>
      <c r="I20" s="15">
        <v>-2</v>
      </c>
      <c r="J20" s="15"/>
      <c r="K20" s="17" t="s">
        <v>55</v>
      </c>
      <c r="L20" s="17">
        <v>15.5</v>
      </c>
      <c r="M20" s="17">
        <v>162.27000000000001</v>
      </c>
      <c r="N20" s="34" t="s">
        <v>68</v>
      </c>
    </row>
    <row r="21" spans="1:14" ht="15.75" thickBot="1">
      <c r="A21" s="34">
        <v>3254</v>
      </c>
      <c r="B21" s="34" t="s">
        <v>67</v>
      </c>
      <c r="C21" s="34">
        <v>-2</v>
      </c>
      <c r="D21" s="34"/>
      <c r="E21" s="34"/>
      <c r="F21" s="14"/>
      <c r="G21" s="15"/>
      <c r="H21" s="16">
        <v>100000</v>
      </c>
      <c r="I21" s="15">
        <v>-2</v>
      </c>
      <c r="J21" s="15"/>
      <c r="K21" s="17" t="s">
        <v>57</v>
      </c>
      <c r="L21" s="17">
        <v>13</v>
      </c>
      <c r="M21" s="17">
        <v>197.28</v>
      </c>
      <c r="N21" s="34" t="s">
        <v>69</v>
      </c>
    </row>
    <row r="22" spans="1:14" ht="15.75" thickBot="1">
      <c r="A22" s="34"/>
      <c r="B22" s="34"/>
      <c r="C22" s="34"/>
      <c r="D22" s="34"/>
      <c r="E22" s="34"/>
      <c r="F22" s="14"/>
      <c r="G22" s="15"/>
      <c r="H22" s="16"/>
      <c r="I22" s="15"/>
      <c r="J22" s="15"/>
      <c r="K22" s="17"/>
      <c r="L22" s="17"/>
      <c r="M22" s="17"/>
      <c r="N22" s="34"/>
    </row>
    <row r="23" spans="1:14" ht="15.75" thickBot="1">
      <c r="A23" s="34"/>
      <c r="B23" s="34"/>
      <c r="C23" s="34"/>
      <c r="D23" s="34"/>
      <c r="E23" s="34"/>
      <c r="F23" s="14"/>
      <c r="G23" s="15"/>
      <c r="H23" s="16"/>
      <c r="I23" s="15"/>
      <c r="J23" s="15"/>
      <c r="K23" s="17"/>
      <c r="L23" s="17"/>
      <c r="M23" s="17"/>
      <c r="N23" s="34"/>
    </row>
    <row r="24" spans="1:14" ht="15.75" thickBot="1">
      <c r="A24" s="34"/>
      <c r="B24" s="34"/>
      <c r="C24" s="34"/>
      <c r="D24" s="34"/>
      <c r="E24" s="34"/>
      <c r="F24" s="14"/>
      <c r="G24" s="15"/>
      <c r="H24" s="16"/>
      <c r="I24" s="15"/>
      <c r="J24" s="15"/>
      <c r="K24" s="17"/>
      <c r="L24" s="17"/>
      <c r="M24" s="17"/>
      <c r="N24" s="34"/>
    </row>
    <row r="25" spans="1:14" ht="15.75" thickBot="1">
      <c r="A25" s="34"/>
      <c r="B25" s="34"/>
      <c r="C25" s="34"/>
      <c r="D25" s="34"/>
      <c r="E25" s="34"/>
      <c r="F25" s="14"/>
      <c r="G25" s="15"/>
      <c r="H25" s="16"/>
      <c r="I25" s="15"/>
      <c r="J25" s="15"/>
      <c r="K25" s="17"/>
      <c r="L25" s="17"/>
      <c r="M25" s="17"/>
      <c r="N25" s="34"/>
    </row>
  </sheetData>
  <pageMargins left="0.7" right="0.7" top="0.75" bottom="0.75" header="0.3" footer="0.3"/>
  <pageSetup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00B0F0"/>
  </sheetPr>
  <dimension ref="A1:C50"/>
  <sheetViews>
    <sheetView workbookViewId="0" xr3:uid="{34904945-5288-588E-9F07-34343C13E9F2}">
      <selection activeCell="G17" sqref="G17"/>
    </sheetView>
  </sheetViews>
  <sheetFormatPr defaultRowHeight="15"/>
  <cols>
    <col min="1" max="3" width="18.28515625" style="34" customWidth="1"/>
    <col min="4" max="16384" width="9.140625" style="34"/>
  </cols>
  <sheetData>
    <row r="1" spans="1:3">
      <c r="A1" s="157" t="s">
        <v>1044</v>
      </c>
      <c r="B1" s="157"/>
      <c r="C1" s="157"/>
    </row>
    <row r="2" spans="1:3">
      <c r="A2" s="34" t="s">
        <v>71</v>
      </c>
      <c r="B2" s="34" t="s">
        <v>21</v>
      </c>
      <c r="C2" s="34" t="s">
        <v>534</v>
      </c>
    </row>
    <row r="3" spans="1:3">
      <c r="B3" s="34" t="s">
        <v>985</v>
      </c>
      <c r="C3" s="34">
        <v>0.24429867394352087</v>
      </c>
    </row>
    <row r="4" spans="1:3">
      <c r="A4" s="34" t="s">
        <v>537</v>
      </c>
      <c r="B4" s="34" t="s">
        <v>538</v>
      </c>
      <c r="C4" s="34">
        <v>0.22570726160677823</v>
      </c>
    </row>
    <row r="5" spans="1:3">
      <c r="A5" s="34" t="s">
        <v>607</v>
      </c>
      <c r="B5" s="34" t="s">
        <v>608</v>
      </c>
      <c r="C5" s="34">
        <v>0.11827470490699885</v>
      </c>
    </row>
    <row r="6" spans="1:3">
      <c r="A6" s="34" t="s">
        <v>539</v>
      </c>
      <c r="B6" s="34" t="s">
        <v>540</v>
      </c>
      <c r="C6" s="34">
        <v>8.6046842390002598E-2</v>
      </c>
    </row>
    <row r="7" spans="1:3">
      <c r="A7" s="34" t="s">
        <v>649</v>
      </c>
      <c r="B7" s="34" t="s">
        <v>650</v>
      </c>
      <c r="C7" s="34">
        <v>5.6155761865229518E-2</v>
      </c>
    </row>
    <row r="8" spans="1:3">
      <c r="A8" s="34" t="s">
        <v>589</v>
      </c>
      <c r="B8" s="34" t="s">
        <v>590</v>
      </c>
      <c r="C8" s="34">
        <v>5.2065601153622229E-2</v>
      </c>
    </row>
    <row r="9" spans="1:3">
      <c r="A9" s="34" t="s">
        <v>561</v>
      </c>
      <c r="B9" s="34" t="s">
        <v>562</v>
      </c>
      <c r="C9" s="34">
        <v>3.9655277802234164E-2</v>
      </c>
    </row>
    <row r="10" spans="1:3">
      <c r="A10" s="34" t="s">
        <v>535</v>
      </c>
      <c r="B10" s="34" t="s">
        <v>536</v>
      </c>
      <c r="C10" s="34">
        <v>3.2694644499864499E-2</v>
      </c>
    </row>
    <row r="11" spans="1:3">
      <c r="A11" s="34" t="s">
        <v>551</v>
      </c>
      <c r="B11" s="34" t="s">
        <v>552</v>
      </c>
      <c r="C11" s="34">
        <v>3.0199727305759004E-2</v>
      </c>
    </row>
    <row r="12" spans="1:3">
      <c r="A12" s="34" t="s">
        <v>575</v>
      </c>
      <c r="B12" s="34" t="s">
        <v>576</v>
      </c>
      <c r="C12" s="34">
        <v>1.927644979455739E-2</v>
      </c>
    </row>
    <row r="13" spans="1:3">
      <c r="A13" s="34" t="s">
        <v>615</v>
      </c>
      <c r="B13" s="34" t="s">
        <v>616</v>
      </c>
      <c r="C13" s="34">
        <v>1.7448155152194313E-2</v>
      </c>
    </row>
    <row r="14" spans="1:3">
      <c r="A14" s="34" t="s">
        <v>695</v>
      </c>
      <c r="B14" s="34" t="s">
        <v>696</v>
      </c>
      <c r="C14" s="34">
        <v>1.2309522356327303E-2</v>
      </c>
    </row>
    <row r="15" spans="1:3">
      <c r="A15" s="34" t="s">
        <v>547</v>
      </c>
      <c r="B15" s="34" t="s">
        <v>548</v>
      </c>
      <c r="C15" s="34">
        <v>1.1485139676270101E-2</v>
      </c>
    </row>
    <row r="16" spans="1:3">
      <c r="A16" s="34" t="s">
        <v>543</v>
      </c>
      <c r="B16" s="34" t="s">
        <v>544</v>
      </c>
      <c r="C16" s="34">
        <v>8.9378529172364444E-3</v>
      </c>
    </row>
    <row r="17" spans="1:3">
      <c r="A17" s="34" t="s">
        <v>661</v>
      </c>
      <c r="B17" s="34" t="s">
        <v>662</v>
      </c>
      <c r="C17" s="34">
        <v>7.6001548379197878E-3</v>
      </c>
    </row>
    <row r="18" spans="1:3">
      <c r="A18" s="34" t="s">
        <v>781</v>
      </c>
      <c r="B18" s="34" t="s">
        <v>782</v>
      </c>
      <c r="C18" s="34">
        <v>6.6622489733353281E-3</v>
      </c>
    </row>
    <row r="19" spans="1:3">
      <c r="A19" s="34" t="s">
        <v>663</v>
      </c>
      <c r="B19" s="34" t="s">
        <v>664</v>
      </c>
      <c r="C19" s="34">
        <v>5.6675830181447681E-3</v>
      </c>
    </row>
    <row r="20" spans="1:3">
      <c r="A20" s="34" t="s">
        <v>689</v>
      </c>
      <c r="B20" s="34" t="s">
        <v>690</v>
      </c>
      <c r="C20" s="34">
        <v>5.3015550130417937E-3</v>
      </c>
    </row>
    <row r="21" spans="1:3">
      <c r="A21" s="34" t="s">
        <v>541</v>
      </c>
      <c r="B21" s="34" t="s">
        <v>542</v>
      </c>
      <c r="C21" s="34">
        <v>3.1676424231777728E-3</v>
      </c>
    </row>
    <row r="22" spans="1:3">
      <c r="A22" s="34" t="s">
        <v>609</v>
      </c>
      <c r="B22" s="34" t="s">
        <v>610</v>
      </c>
      <c r="C22" s="34">
        <v>2.4270482684773079E-3</v>
      </c>
    </row>
    <row r="23" spans="1:3">
      <c r="A23" s="34" t="s">
        <v>577</v>
      </c>
      <c r="B23" s="34" t="s">
        <v>578</v>
      </c>
      <c r="C23" s="34">
        <v>2.2010094060530209E-3</v>
      </c>
    </row>
    <row r="24" spans="1:3">
      <c r="A24" s="34" t="s">
        <v>545</v>
      </c>
      <c r="B24" s="34" t="s">
        <v>546</v>
      </c>
      <c r="C24" s="34">
        <v>2.1204764178298988E-3</v>
      </c>
    </row>
    <row r="25" spans="1:3">
      <c r="A25" s="34" t="s">
        <v>697</v>
      </c>
      <c r="B25" s="34" t="s">
        <v>698</v>
      </c>
      <c r="C25" s="34">
        <v>2.0335685692432176E-3</v>
      </c>
    </row>
    <row r="26" spans="1:3">
      <c r="A26" s="34" t="s">
        <v>603</v>
      </c>
      <c r="B26" s="34" t="s">
        <v>604</v>
      </c>
      <c r="C26" s="34">
        <v>1.7619998833850864E-3</v>
      </c>
    </row>
    <row r="27" spans="1:3">
      <c r="A27" s="34" t="s">
        <v>677</v>
      </c>
      <c r="B27" s="34" t="s">
        <v>678</v>
      </c>
      <c r="C27" s="34">
        <v>1.5243976685647815E-3</v>
      </c>
    </row>
    <row r="28" spans="1:3">
      <c r="A28" s="34" t="s">
        <v>553</v>
      </c>
      <c r="B28" s="34" t="s">
        <v>554</v>
      </c>
      <c r="C28" s="34">
        <v>7.792149674212144E-4</v>
      </c>
    </row>
    <row r="29" spans="1:3">
      <c r="A29" s="34" t="s">
        <v>601</v>
      </c>
      <c r="B29" s="34" t="s">
        <v>602</v>
      </c>
      <c r="C29" s="34">
        <v>7.596576740639499E-4</v>
      </c>
    </row>
    <row r="30" spans="1:3">
      <c r="A30" s="34" t="s">
        <v>629</v>
      </c>
      <c r="B30" s="34" t="s">
        <v>630</v>
      </c>
      <c r="C30" s="34">
        <v>7.5403489762042298E-4</v>
      </c>
    </row>
    <row r="31" spans="1:3">
      <c r="A31" s="34" t="s">
        <v>581</v>
      </c>
      <c r="B31" s="34" t="s">
        <v>582</v>
      </c>
      <c r="C31" s="34">
        <v>6.7844715487443174E-4</v>
      </c>
    </row>
    <row r="32" spans="1:3">
      <c r="A32" s="34" t="s">
        <v>557</v>
      </c>
      <c r="B32" s="34" t="s">
        <v>558</v>
      </c>
      <c r="C32" s="34">
        <v>6.77368338243445E-4</v>
      </c>
    </row>
    <row r="33" spans="1:3">
      <c r="A33" s="34" t="s">
        <v>563</v>
      </c>
      <c r="B33" s="34" t="s">
        <v>564</v>
      </c>
      <c r="C33" s="34">
        <v>5.1275879077769071E-4</v>
      </c>
    </row>
    <row r="34" spans="1:3">
      <c r="A34" s="34" t="s">
        <v>667</v>
      </c>
      <c r="B34" s="34" t="s">
        <v>668</v>
      </c>
      <c r="C34" s="34">
        <v>3.3479241619265173E-4</v>
      </c>
    </row>
    <row r="35" spans="1:3">
      <c r="A35" s="34" t="s">
        <v>783</v>
      </c>
      <c r="B35" s="34" t="s">
        <v>784</v>
      </c>
      <c r="C35" s="34">
        <v>1.4345011120986664E-4</v>
      </c>
    </row>
    <row r="36" spans="1:3">
      <c r="A36" s="34" t="s">
        <v>699</v>
      </c>
      <c r="B36" s="34" t="s">
        <v>700</v>
      </c>
      <c r="C36" s="34">
        <v>1.2779830133087753E-4</v>
      </c>
    </row>
    <row r="37" spans="1:3">
      <c r="A37" s="34" t="s">
        <v>635</v>
      </c>
      <c r="B37" s="34" t="s">
        <v>636</v>
      </c>
      <c r="C37" s="34">
        <v>1.0650238091268322E-4</v>
      </c>
    </row>
    <row r="38" spans="1:3">
      <c r="A38" s="34" t="s">
        <v>593</v>
      </c>
      <c r="B38" s="34" t="s">
        <v>594</v>
      </c>
      <c r="C38" s="34">
        <v>1.0267511758463673E-4</v>
      </c>
    </row>
    <row r="39" spans="1:3">
      <c r="A39" s="34" t="s">
        <v>761</v>
      </c>
      <c r="B39" s="34" t="s">
        <v>762</v>
      </c>
      <c r="C39" s="34">
        <v>0</v>
      </c>
    </row>
    <row r="40" spans="1:3">
      <c r="A40" s="34" t="s">
        <v>835</v>
      </c>
      <c r="B40" s="34" t="s">
        <v>836</v>
      </c>
      <c r="C40" s="34">
        <v>0</v>
      </c>
    </row>
    <row r="41" spans="1:3">
      <c r="A41" s="34" t="s">
        <v>855</v>
      </c>
      <c r="B41" s="34" t="s">
        <v>856</v>
      </c>
      <c r="C41" s="34">
        <v>0</v>
      </c>
    </row>
    <row r="42" spans="1:3">
      <c r="A42" s="34" t="s">
        <v>683</v>
      </c>
      <c r="B42" s="34" t="s">
        <v>684</v>
      </c>
      <c r="C42" s="34">
        <v>0</v>
      </c>
    </row>
    <row r="43" spans="1:3">
      <c r="A43" s="34" t="s">
        <v>811</v>
      </c>
      <c r="B43" s="34" t="s">
        <v>812</v>
      </c>
      <c r="C43" s="34">
        <v>0</v>
      </c>
    </row>
    <row r="44" spans="1:3">
      <c r="A44" s="34" t="s">
        <v>911</v>
      </c>
      <c r="B44" s="34" t="s">
        <v>912</v>
      </c>
      <c r="C44" s="34">
        <v>0</v>
      </c>
    </row>
    <row r="45" spans="1:3">
      <c r="A45" s="34" t="s">
        <v>657</v>
      </c>
      <c r="B45" s="34" t="s">
        <v>658</v>
      </c>
      <c r="C45" s="34">
        <v>0</v>
      </c>
    </row>
    <row r="46" spans="1:3">
      <c r="A46" s="34" t="s">
        <v>731</v>
      </c>
      <c r="B46" s="34" t="s">
        <v>732</v>
      </c>
      <c r="C46" s="34">
        <v>0</v>
      </c>
    </row>
    <row r="47" spans="1:3">
      <c r="A47" s="34" t="s">
        <v>643</v>
      </c>
      <c r="B47" s="34" t="s">
        <v>644</v>
      </c>
      <c r="C47" s="34">
        <v>0</v>
      </c>
    </row>
    <row r="48" spans="1:3">
      <c r="A48" s="34" t="s">
        <v>715</v>
      </c>
      <c r="B48" s="34" t="s">
        <v>716</v>
      </c>
      <c r="C48" s="34">
        <v>0</v>
      </c>
    </row>
    <row r="49" spans="1:3">
      <c r="A49" s="34" t="s">
        <v>673</v>
      </c>
      <c r="B49" s="34" t="s">
        <v>674</v>
      </c>
      <c r="C49" s="34">
        <v>0</v>
      </c>
    </row>
    <row r="50" spans="1:3">
      <c r="A50" s="34" t="s">
        <v>675</v>
      </c>
      <c r="B50" s="34" t="s">
        <v>676</v>
      </c>
      <c r="C50" s="34">
        <v>0</v>
      </c>
    </row>
  </sheetData>
  <mergeCells count="1">
    <mergeCell ref="A1:C1"/>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FFFF00"/>
  </sheetPr>
  <dimension ref="A1:BJ16"/>
  <sheetViews>
    <sheetView workbookViewId="0" xr3:uid="{731C365F-4EDE-5636-9D2D-917179ED8537}">
      <pane xSplit="4" ySplit="1" topLeftCell="E2" activePane="bottomRight" state="frozen"/>
      <selection pane="bottomRight" activeCell="Q2" sqref="Q2:X5"/>
      <selection pane="bottomLeft" activeCell="A2" sqref="A2"/>
      <selection pane="topRight" activeCell="E1" sqref="E1"/>
    </sheetView>
  </sheetViews>
  <sheetFormatPr defaultRowHeight="15"/>
  <cols>
    <col min="1" max="1" width="19.85546875" customWidth="1"/>
    <col min="2" max="2" width="18.140625" customWidth="1"/>
    <col min="3" max="3" width="34.7109375" customWidth="1"/>
    <col min="5" max="5" width="16.7109375" customWidth="1"/>
    <col min="6" max="6" width="56.5703125" customWidth="1"/>
    <col min="9" max="9" width="9.5703125" bestFit="1" customWidth="1"/>
    <col min="17" max="17" width="9.5703125" bestFit="1" customWidth="1"/>
    <col min="18" max="18" width="8.85546875" style="32"/>
    <col min="21" max="21" width="13.140625" customWidth="1"/>
    <col min="22" max="22" width="15.7109375" customWidth="1"/>
    <col min="23" max="23" width="8.5703125" customWidth="1"/>
    <col min="24" max="24" width="20.5703125" customWidth="1"/>
    <col min="25" max="25" width="13.7109375" customWidth="1"/>
    <col min="29" max="29" width="7" customWidth="1"/>
  </cols>
  <sheetData>
    <row r="1" spans="1:62">
      <c r="A1" s="34" t="s">
        <v>430</v>
      </c>
      <c r="B1" s="34" t="s">
        <v>431</v>
      </c>
      <c r="C1" s="34" t="s">
        <v>432</v>
      </c>
      <c r="D1" s="34" t="s">
        <v>433</v>
      </c>
      <c r="E1" s="34" t="s">
        <v>288</v>
      </c>
      <c r="F1" s="19" t="s">
        <v>447</v>
      </c>
      <c r="G1" s="34" t="s">
        <v>290</v>
      </c>
      <c r="H1" s="19" t="s">
        <v>291</v>
      </c>
      <c r="I1" s="21" t="s">
        <v>450</v>
      </c>
      <c r="J1" s="19" t="s">
        <v>451</v>
      </c>
      <c r="K1" s="19" t="s">
        <v>162</v>
      </c>
      <c r="L1" s="34" t="s">
        <v>448</v>
      </c>
      <c r="M1" s="19" t="s">
        <v>452</v>
      </c>
      <c r="N1" s="34" t="s">
        <v>453</v>
      </c>
      <c r="O1" s="34" t="s">
        <v>454</v>
      </c>
      <c r="P1" s="34" t="s">
        <v>168</v>
      </c>
      <c r="Q1" s="34" t="s">
        <v>170</v>
      </c>
      <c r="R1" s="54" t="s">
        <v>1045</v>
      </c>
      <c r="S1" s="54" t="s">
        <v>1046</v>
      </c>
      <c r="T1" s="54" t="s">
        <v>1047</v>
      </c>
      <c r="U1" s="34" t="s">
        <v>174</v>
      </c>
      <c r="V1" s="34" t="s">
        <v>177</v>
      </c>
      <c r="W1" s="34" t="s">
        <v>178</v>
      </c>
      <c r="X1" s="25" t="s">
        <v>460</v>
      </c>
      <c r="Y1" s="34" t="s">
        <v>466</v>
      </c>
      <c r="Z1" s="19" t="s">
        <v>465</v>
      </c>
      <c r="AA1" s="20" t="s">
        <v>459</v>
      </c>
      <c r="AB1" s="26" t="s">
        <v>462</v>
      </c>
      <c r="AC1" s="19" t="s">
        <v>461</v>
      </c>
      <c r="AD1" s="26" t="s">
        <v>464</v>
      </c>
      <c r="AE1" s="19" t="s">
        <v>463</v>
      </c>
      <c r="AF1" s="19" t="s">
        <v>175</v>
      </c>
      <c r="AG1" s="19" t="s">
        <v>176</v>
      </c>
      <c r="AH1" s="34" t="s">
        <v>1048</v>
      </c>
      <c r="AI1" s="30" t="s">
        <v>280</v>
      </c>
      <c r="AJ1" s="19" t="s">
        <v>467</v>
      </c>
      <c r="AK1" s="34" t="s">
        <v>455</v>
      </c>
      <c r="AL1" s="34" t="s">
        <v>491</v>
      </c>
      <c r="AM1" s="34" t="s">
        <v>490</v>
      </c>
      <c r="AN1" s="20" t="s">
        <v>457</v>
      </c>
      <c r="AO1" s="20" t="s">
        <v>449</v>
      </c>
      <c r="AP1" s="20" t="s">
        <v>458</v>
      </c>
      <c r="AQ1" s="20" t="s">
        <v>456</v>
      </c>
      <c r="AR1" s="19" t="s">
        <v>492</v>
      </c>
      <c r="AS1" s="19" t="s">
        <v>493</v>
      </c>
      <c r="AT1" s="34" t="s">
        <v>167</v>
      </c>
      <c r="AU1" s="19" t="s">
        <v>494</v>
      </c>
      <c r="AV1" s="34"/>
      <c r="AW1" s="34"/>
      <c r="AX1" s="34"/>
      <c r="AY1" s="34"/>
      <c r="AZ1" s="34"/>
      <c r="BA1" s="34"/>
      <c r="BB1" s="34"/>
      <c r="BC1" s="34"/>
      <c r="BD1" s="34"/>
      <c r="BE1" s="34"/>
      <c r="BF1" s="34"/>
      <c r="BG1" s="34"/>
      <c r="BH1" s="34"/>
      <c r="BI1" s="34"/>
      <c r="BJ1" s="34"/>
    </row>
    <row r="2" spans="1:62" s="52" customFormat="1">
      <c r="A2" s="52" t="s">
        <v>435</v>
      </c>
      <c r="B2" s="52" t="s">
        <v>216</v>
      </c>
      <c r="C2" s="52" t="s">
        <v>437</v>
      </c>
      <c r="D2" s="52" t="s">
        <v>218</v>
      </c>
      <c r="E2" s="52" t="s">
        <v>5</v>
      </c>
      <c r="F2" s="60" t="s">
        <v>475</v>
      </c>
      <c r="H2" s="52" t="s">
        <v>343</v>
      </c>
      <c r="I2" s="59">
        <v>43514</v>
      </c>
      <c r="J2" s="52" t="s">
        <v>477</v>
      </c>
      <c r="K2" s="52">
        <v>100</v>
      </c>
      <c r="L2" s="52" t="s">
        <v>476</v>
      </c>
      <c r="M2" s="52" t="s">
        <v>478</v>
      </c>
      <c r="N2" s="52" t="s">
        <v>479</v>
      </c>
      <c r="P2" s="52" t="s">
        <v>1049</v>
      </c>
      <c r="Q2" s="52">
        <v>2011</v>
      </c>
      <c r="R2" s="32"/>
      <c r="S2" s="34"/>
      <c r="T2" s="34"/>
      <c r="U2" s="52" t="s">
        <v>210</v>
      </c>
      <c r="V2" s="52" t="s">
        <v>4</v>
      </c>
      <c r="W2" s="52" t="s">
        <v>1050</v>
      </c>
      <c r="X2" s="126">
        <v>1.24564571</v>
      </c>
      <c r="Y2" s="52" t="s">
        <v>1051</v>
      </c>
      <c r="Z2" s="52" t="s">
        <v>1051</v>
      </c>
      <c r="AA2" s="52">
        <v>64</v>
      </c>
      <c r="AB2" s="53" t="s">
        <v>1051</v>
      </c>
      <c r="AC2" s="52">
        <v>47</v>
      </c>
      <c r="AD2" s="53">
        <v>83.52</v>
      </c>
      <c r="AE2" s="52" t="s">
        <v>1051</v>
      </c>
      <c r="AF2" s="52">
        <v>0</v>
      </c>
      <c r="AG2" s="52">
        <v>0</v>
      </c>
      <c r="AH2" s="52" t="s">
        <v>1052</v>
      </c>
      <c r="AI2" s="54" t="s">
        <v>1051</v>
      </c>
      <c r="AJ2" s="52" t="s">
        <v>1051</v>
      </c>
      <c r="AK2" s="52" t="s">
        <v>1053</v>
      </c>
      <c r="AL2" s="52" t="s">
        <v>1053</v>
      </c>
      <c r="AM2" s="52" t="s">
        <v>1054</v>
      </c>
      <c r="AO2" s="52" t="s">
        <v>1051</v>
      </c>
      <c r="AR2" s="52" t="s">
        <v>1055</v>
      </c>
      <c r="AS2" s="52" t="s">
        <v>513</v>
      </c>
      <c r="AT2" s="52" t="s">
        <v>1056</v>
      </c>
      <c r="AU2" s="52" t="s">
        <v>1057</v>
      </c>
      <c r="AV2" s="34"/>
      <c r="AW2" s="34"/>
      <c r="AX2" s="34"/>
      <c r="AY2" s="34"/>
      <c r="AZ2" s="34"/>
      <c r="BA2" s="34"/>
      <c r="BB2" s="34"/>
      <c r="BC2" s="34"/>
      <c r="BD2" s="34"/>
      <c r="BE2" s="34"/>
      <c r="BF2" s="34"/>
      <c r="BG2" s="34"/>
      <c r="BH2" s="34"/>
      <c r="BI2" s="34"/>
      <c r="BJ2" s="34"/>
    </row>
    <row r="3" spans="1:62" s="52" customFormat="1">
      <c r="A3" s="52" t="s">
        <v>435</v>
      </c>
      <c r="B3" s="52" t="s">
        <v>216</v>
      </c>
      <c r="C3" s="52" t="s">
        <v>481</v>
      </c>
      <c r="D3" s="52" t="s">
        <v>218</v>
      </c>
      <c r="E3" s="52" t="s">
        <v>298</v>
      </c>
      <c r="F3" s="60" t="s">
        <v>480</v>
      </c>
      <c r="H3" s="52" t="s">
        <v>343</v>
      </c>
      <c r="I3" s="59">
        <v>43514</v>
      </c>
      <c r="J3" s="52" t="s">
        <v>477</v>
      </c>
      <c r="K3" s="52">
        <v>100</v>
      </c>
      <c r="L3" s="52" t="s">
        <v>476</v>
      </c>
      <c r="M3" s="52" t="s">
        <v>478</v>
      </c>
      <c r="N3" s="52" t="s">
        <v>479</v>
      </c>
      <c r="P3" s="52" t="s">
        <v>1049</v>
      </c>
      <c r="Q3" s="52">
        <v>2011</v>
      </c>
      <c r="R3" s="32"/>
      <c r="S3" s="34"/>
      <c r="T3" s="34"/>
      <c r="U3" s="52" t="s">
        <v>210</v>
      </c>
      <c r="V3" s="52" t="s">
        <v>7</v>
      </c>
      <c r="W3" s="52" t="s">
        <v>1050</v>
      </c>
      <c r="X3" s="126">
        <v>2.716579950557358</v>
      </c>
      <c r="Y3" s="52" t="s">
        <v>1051</v>
      </c>
      <c r="Z3" s="52" t="s">
        <v>1051</v>
      </c>
      <c r="AA3" s="52">
        <v>64</v>
      </c>
      <c r="AB3" s="53" t="s">
        <v>1051</v>
      </c>
      <c r="AC3" s="52">
        <v>47</v>
      </c>
      <c r="AD3" s="53" t="s">
        <v>1058</v>
      </c>
      <c r="AE3" s="52" t="s">
        <v>1051</v>
      </c>
      <c r="AF3" s="52">
        <v>0</v>
      </c>
      <c r="AG3" s="52">
        <v>0</v>
      </c>
      <c r="AH3" s="52" t="s">
        <v>1052</v>
      </c>
      <c r="AI3" s="54" t="s">
        <v>1051</v>
      </c>
      <c r="AJ3" s="52" t="s">
        <v>1051</v>
      </c>
      <c r="AK3" s="52" t="s">
        <v>1053</v>
      </c>
      <c r="AL3" s="52" t="s">
        <v>1053</v>
      </c>
      <c r="AM3" s="52" t="s">
        <v>1054</v>
      </c>
      <c r="AO3" s="52" t="s">
        <v>1051</v>
      </c>
      <c r="AR3" s="52" t="s">
        <v>1055</v>
      </c>
      <c r="AS3" s="52" t="s">
        <v>513</v>
      </c>
      <c r="AT3" s="52" t="s">
        <v>1056</v>
      </c>
      <c r="AU3" s="52" t="s">
        <v>1059</v>
      </c>
      <c r="AV3" s="34"/>
      <c r="AW3" s="34"/>
      <c r="AX3" s="34"/>
      <c r="AY3" s="34"/>
      <c r="AZ3" s="34"/>
      <c r="BA3" s="34"/>
      <c r="BB3" s="34"/>
      <c r="BC3" s="34"/>
      <c r="BD3" s="34"/>
      <c r="BE3" s="34"/>
      <c r="BF3" s="34"/>
      <c r="BG3" s="34"/>
      <c r="BH3" s="34"/>
      <c r="BI3" s="34"/>
      <c r="BJ3" s="34"/>
    </row>
    <row r="4" spans="1:62" s="52" customFormat="1">
      <c r="A4" s="52" t="s">
        <v>435</v>
      </c>
      <c r="B4" s="52" t="s">
        <v>216</v>
      </c>
      <c r="C4" s="52" t="s">
        <v>444</v>
      </c>
      <c r="D4" s="52" t="s">
        <v>445</v>
      </c>
      <c r="E4" s="52" t="s">
        <v>18</v>
      </c>
      <c r="F4" s="58" t="s">
        <v>482</v>
      </c>
      <c r="H4" s="52" t="s">
        <v>343</v>
      </c>
      <c r="I4" s="59">
        <v>43514</v>
      </c>
      <c r="J4" s="52" t="s">
        <v>483</v>
      </c>
      <c r="K4" s="52">
        <v>100</v>
      </c>
      <c r="L4" s="52" t="s">
        <v>476</v>
      </c>
      <c r="M4" s="52" t="s">
        <v>484</v>
      </c>
      <c r="N4" s="52" t="s">
        <v>479</v>
      </c>
      <c r="P4" s="52" t="s">
        <v>1049</v>
      </c>
      <c r="Q4" s="52">
        <v>2010</v>
      </c>
      <c r="R4" s="32"/>
      <c r="S4" s="34"/>
      <c r="T4" s="34"/>
      <c r="U4" s="52" t="s">
        <v>210</v>
      </c>
      <c r="V4" s="52" t="s">
        <v>17</v>
      </c>
      <c r="W4" s="52" t="s">
        <v>1050</v>
      </c>
      <c r="X4" s="126">
        <v>1.3745330451021933</v>
      </c>
      <c r="Y4" s="52" t="s">
        <v>1051</v>
      </c>
      <c r="Z4" s="52" t="s">
        <v>1051</v>
      </c>
      <c r="AA4" s="52">
        <v>1</v>
      </c>
      <c r="AB4" s="53" t="s">
        <v>1051</v>
      </c>
      <c r="AC4" s="52">
        <v>47</v>
      </c>
      <c r="AD4" s="53">
        <v>52</v>
      </c>
      <c r="AE4" s="52" t="s">
        <v>1051</v>
      </c>
      <c r="AF4" s="52">
        <v>0</v>
      </c>
      <c r="AG4" s="52">
        <v>0</v>
      </c>
      <c r="AH4" s="52" t="s">
        <v>1052</v>
      </c>
      <c r="AI4" s="54" t="s">
        <v>1051</v>
      </c>
      <c r="AJ4" s="52" t="s">
        <v>1051</v>
      </c>
      <c r="AK4" s="52" t="s">
        <v>1053</v>
      </c>
      <c r="AL4" s="52" t="s">
        <v>1053</v>
      </c>
      <c r="AM4" s="52" t="s">
        <v>1054</v>
      </c>
      <c r="AO4" s="52" t="s">
        <v>1051</v>
      </c>
      <c r="AR4" s="52" t="s">
        <v>1060</v>
      </c>
      <c r="AS4" s="52" t="s">
        <v>513</v>
      </c>
      <c r="AT4" s="52" t="s">
        <v>1056</v>
      </c>
      <c r="AU4" s="52" t="s">
        <v>1061</v>
      </c>
      <c r="AV4" s="34"/>
      <c r="AW4" s="34"/>
      <c r="AX4" s="34"/>
      <c r="AY4" s="34"/>
      <c r="AZ4" s="34"/>
      <c r="BA4" s="34"/>
      <c r="BB4" s="34"/>
      <c r="BC4" s="34"/>
      <c r="BD4" s="34"/>
      <c r="BE4" s="34"/>
      <c r="BF4" s="34"/>
      <c r="BG4" s="34"/>
      <c r="BH4" s="34"/>
      <c r="BI4" s="34"/>
      <c r="BJ4" s="34"/>
    </row>
    <row r="5" spans="1:62" s="52" customFormat="1">
      <c r="A5" s="52" t="s">
        <v>435</v>
      </c>
      <c r="B5" s="52" t="s">
        <v>216</v>
      </c>
      <c r="C5" s="52" t="s">
        <v>481</v>
      </c>
      <c r="D5" s="52" t="s">
        <v>349</v>
      </c>
      <c r="E5" s="52" t="s">
        <v>11</v>
      </c>
      <c r="F5" s="60" t="s">
        <v>485</v>
      </c>
      <c r="H5" s="52" t="s">
        <v>486</v>
      </c>
      <c r="I5" s="59">
        <v>43514</v>
      </c>
      <c r="J5" s="52" t="s">
        <v>487</v>
      </c>
      <c r="K5" s="52">
        <v>100</v>
      </c>
      <c r="L5" s="52" t="s">
        <v>476</v>
      </c>
      <c r="M5" s="52" t="s">
        <v>478</v>
      </c>
      <c r="N5" s="52" t="s">
        <v>479</v>
      </c>
      <c r="P5" s="52" t="s">
        <v>1049</v>
      </c>
      <c r="Q5" s="52">
        <v>2011</v>
      </c>
      <c r="R5" s="32"/>
      <c r="S5" s="34"/>
      <c r="T5" s="34"/>
      <c r="U5" s="52" t="s">
        <v>210</v>
      </c>
      <c r="V5" s="52" t="s">
        <v>488</v>
      </c>
      <c r="W5" s="52" t="s">
        <v>1050</v>
      </c>
      <c r="X5" s="126">
        <v>2.2451040536076641</v>
      </c>
      <c r="Y5" s="52" t="s">
        <v>1051</v>
      </c>
      <c r="Z5" s="52" t="s">
        <v>1051</v>
      </c>
      <c r="AA5" s="52">
        <v>6</v>
      </c>
      <c r="AB5" s="53" t="s">
        <v>1051</v>
      </c>
      <c r="AC5" s="52">
        <v>47</v>
      </c>
      <c r="AD5" s="53">
        <v>201.72</v>
      </c>
      <c r="AE5" s="52" t="s">
        <v>1051</v>
      </c>
      <c r="AF5" s="52">
        <v>0</v>
      </c>
      <c r="AG5" s="52">
        <v>0</v>
      </c>
      <c r="AH5" s="52" t="s">
        <v>1052</v>
      </c>
      <c r="AI5" s="54" t="s">
        <v>1051</v>
      </c>
      <c r="AJ5" s="52" t="s">
        <v>1051</v>
      </c>
      <c r="AK5" s="52" t="s">
        <v>1053</v>
      </c>
      <c r="AL5" s="52" t="s">
        <v>1053</v>
      </c>
      <c r="AM5" s="52" t="s">
        <v>1054</v>
      </c>
      <c r="AO5" s="52" t="s">
        <v>1051</v>
      </c>
      <c r="AR5" s="52" t="s">
        <v>1062</v>
      </c>
      <c r="AS5" s="52" t="s">
        <v>513</v>
      </c>
      <c r="AT5" s="52" t="s">
        <v>1056</v>
      </c>
      <c r="AU5" s="52" t="s">
        <v>1063</v>
      </c>
      <c r="AV5" s="34"/>
      <c r="AW5" s="34"/>
      <c r="AX5" s="34"/>
      <c r="AY5" s="34"/>
      <c r="AZ5" s="34"/>
      <c r="BA5" s="34"/>
      <c r="BB5" s="34"/>
      <c r="BC5" s="34"/>
      <c r="BD5" s="34"/>
      <c r="BE5" s="34"/>
      <c r="BF5" s="34"/>
      <c r="BG5" s="34"/>
      <c r="BH5" s="34"/>
      <c r="BI5" s="34"/>
      <c r="BJ5" s="34"/>
    </row>
    <row r="6" spans="1:62">
      <c r="A6" s="34"/>
      <c r="B6" s="34"/>
      <c r="C6" s="34"/>
      <c r="D6" s="34"/>
      <c r="E6" s="34"/>
      <c r="F6" s="34"/>
      <c r="G6" s="34"/>
      <c r="H6" s="34"/>
      <c r="I6" s="34"/>
      <c r="J6" s="34"/>
      <c r="K6" s="34"/>
      <c r="L6" s="34"/>
      <c r="M6" s="34"/>
      <c r="N6" s="34"/>
      <c r="O6" s="34"/>
      <c r="P6" s="34"/>
      <c r="Q6" s="34"/>
      <c r="R6" s="31"/>
      <c r="S6" s="34"/>
      <c r="T6" s="34"/>
      <c r="U6" s="34"/>
      <c r="V6" s="34"/>
      <c r="W6" s="34"/>
      <c r="X6" s="34"/>
      <c r="Y6" s="34"/>
      <c r="Z6" s="34"/>
      <c r="AA6" s="34"/>
      <c r="AB6" s="34"/>
      <c r="AC6" s="34"/>
      <c r="AD6" s="34"/>
      <c r="AE6" s="34"/>
      <c r="AF6" s="34"/>
      <c r="AG6" s="34"/>
      <c r="AH6" s="34"/>
      <c r="AI6" s="34"/>
      <c r="AJ6" s="34"/>
      <c r="AK6" s="34"/>
      <c r="AL6" s="34"/>
      <c r="AM6" s="34"/>
      <c r="AN6" s="34"/>
      <c r="AO6" s="34"/>
      <c r="AP6" s="34"/>
      <c r="AQ6" s="34"/>
      <c r="AR6" s="34"/>
      <c r="AS6" s="34"/>
      <c r="AT6" s="34"/>
      <c r="AU6" s="34"/>
      <c r="AV6" s="34"/>
      <c r="AW6" s="34"/>
      <c r="AX6" s="34"/>
      <c r="AY6" s="34"/>
      <c r="AZ6" s="34"/>
      <c r="BA6" s="34"/>
      <c r="BB6" s="34"/>
      <c r="BC6" s="34"/>
      <c r="BD6" s="34"/>
      <c r="BE6" s="34"/>
      <c r="BF6" s="34"/>
      <c r="BG6" s="34"/>
      <c r="BH6" s="34"/>
      <c r="BI6" s="34"/>
      <c r="BJ6" s="34"/>
    </row>
    <row r="13" spans="1:62">
      <c r="A13" s="34"/>
      <c r="B13" s="34"/>
      <c r="C13" s="34"/>
      <c r="D13" s="49"/>
      <c r="E13" s="49"/>
      <c r="F13" s="49"/>
      <c r="G13" s="49"/>
      <c r="H13" s="49"/>
      <c r="I13" s="49"/>
      <c r="J13" s="49"/>
      <c r="K13" s="49"/>
      <c r="L13" s="49"/>
      <c r="M13" s="49"/>
      <c r="N13" s="49"/>
      <c r="O13" s="49"/>
      <c r="P13" s="49"/>
      <c r="Q13" s="49"/>
      <c r="R13" s="49"/>
      <c r="S13" s="49"/>
      <c r="T13" s="49"/>
      <c r="U13" s="49"/>
      <c r="V13" s="49"/>
      <c r="W13" s="49"/>
      <c r="X13" s="49"/>
      <c r="Y13" s="49"/>
      <c r="Z13" s="34"/>
      <c r="AA13" s="34"/>
      <c r="AB13" s="34"/>
      <c r="AC13" s="34"/>
      <c r="AD13" s="34"/>
      <c r="AE13" s="34"/>
      <c r="AF13" s="34"/>
      <c r="AG13" s="34"/>
      <c r="AH13" s="34"/>
      <c r="AI13" s="34"/>
      <c r="AJ13" s="34"/>
      <c r="AK13" s="34"/>
      <c r="AL13" s="34"/>
      <c r="AM13" s="34"/>
      <c r="AN13" s="34"/>
      <c r="AO13" s="34"/>
      <c r="AP13" s="34"/>
      <c r="AQ13" s="34"/>
      <c r="AR13" s="34"/>
      <c r="AS13" s="34"/>
      <c r="AT13" s="34"/>
      <c r="AU13" s="34"/>
      <c r="AV13" s="34"/>
      <c r="AW13" s="34"/>
      <c r="AX13" s="34"/>
      <c r="AY13" s="34"/>
      <c r="AZ13" s="34"/>
      <c r="BA13" s="34"/>
      <c r="BB13" s="34"/>
      <c r="BC13" s="34"/>
      <c r="BD13" s="34"/>
      <c r="BE13" s="34"/>
      <c r="BF13" s="34"/>
      <c r="BG13" s="34"/>
      <c r="BH13" s="34"/>
      <c r="BI13" s="34"/>
      <c r="BJ13" s="34"/>
    </row>
    <row r="14" spans="1:62">
      <c r="A14" s="34"/>
      <c r="B14" s="34"/>
      <c r="C14" s="34"/>
      <c r="D14" s="49"/>
      <c r="E14" s="166"/>
      <c r="F14" s="166"/>
      <c r="G14" s="166"/>
      <c r="H14" s="166"/>
      <c r="I14" s="166"/>
      <c r="J14" s="166"/>
      <c r="K14" s="166"/>
      <c r="L14" s="166"/>
      <c r="M14" s="166"/>
      <c r="N14" s="166"/>
      <c r="O14" s="166"/>
      <c r="P14" s="166"/>
      <c r="Q14" s="166"/>
      <c r="R14" s="166"/>
      <c r="S14" s="166"/>
      <c r="T14" s="166"/>
      <c r="U14" s="166"/>
      <c r="V14" s="166"/>
      <c r="W14" s="166"/>
      <c r="X14" s="166"/>
      <c r="Y14" s="49"/>
      <c r="Z14" s="34"/>
      <c r="AA14" s="34"/>
      <c r="AB14" s="34"/>
      <c r="AC14" s="34"/>
      <c r="AD14" s="34"/>
      <c r="AE14" s="34"/>
      <c r="AF14" s="34"/>
      <c r="AG14" s="34"/>
      <c r="AH14" s="34"/>
      <c r="AI14" s="34"/>
      <c r="AJ14" s="34"/>
      <c r="AK14" s="34"/>
      <c r="AL14" s="34"/>
      <c r="AM14" s="34"/>
      <c r="AN14" s="34"/>
      <c r="AO14" s="34"/>
      <c r="AP14" s="34"/>
      <c r="AQ14" s="34"/>
      <c r="AR14" s="34"/>
      <c r="AS14" s="34"/>
      <c r="AT14" s="34"/>
      <c r="AU14" s="34"/>
      <c r="AV14" s="34"/>
      <c r="AW14" s="34"/>
      <c r="AX14" s="34"/>
      <c r="AY14" s="34"/>
      <c r="AZ14" s="34"/>
      <c r="BA14" s="34"/>
      <c r="BB14" s="34"/>
      <c r="BC14" s="34"/>
      <c r="BD14" s="34"/>
      <c r="BE14" s="34"/>
      <c r="BF14" s="34"/>
      <c r="BG14" s="34"/>
      <c r="BH14" s="34"/>
      <c r="BI14" s="34"/>
      <c r="BJ14" s="34"/>
    </row>
    <row r="15" spans="1:62">
      <c r="A15" s="34"/>
      <c r="B15" s="34"/>
      <c r="C15" s="34"/>
      <c r="D15" s="49"/>
      <c r="E15" s="135"/>
      <c r="F15" s="134"/>
      <c r="G15" s="167"/>
      <c r="H15" s="168"/>
      <c r="I15" s="133"/>
      <c r="J15" s="135"/>
      <c r="K15" s="134"/>
      <c r="L15" s="134"/>
      <c r="M15" s="167"/>
      <c r="N15" s="134"/>
      <c r="O15" s="134"/>
      <c r="P15" s="169"/>
      <c r="Q15" s="167"/>
      <c r="R15" s="169"/>
      <c r="S15" s="169"/>
      <c r="T15" s="169"/>
      <c r="U15" s="135"/>
      <c r="V15" s="135"/>
      <c r="W15" s="170"/>
      <c r="X15" s="134"/>
      <c r="Y15" s="49"/>
      <c r="Z15" s="34"/>
      <c r="AA15" s="34"/>
      <c r="AB15" s="34"/>
      <c r="AC15" s="34"/>
      <c r="AD15" s="34"/>
      <c r="AE15" s="34"/>
      <c r="AF15" s="34"/>
      <c r="AG15" s="34"/>
      <c r="AH15" s="34"/>
      <c r="AI15" s="34"/>
      <c r="AJ15" s="34"/>
      <c r="AK15" s="34"/>
      <c r="AL15" s="34"/>
      <c r="AM15" s="34"/>
      <c r="AN15" s="34"/>
      <c r="AO15" s="34"/>
      <c r="AP15" s="34"/>
      <c r="AQ15" s="34"/>
      <c r="AR15" s="34"/>
      <c r="AS15" s="34"/>
      <c r="AT15" s="34"/>
      <c r="AU15" s="34"/>
      <c r="AV15" s="34"/>
      <c r="AW15" s="34"/>
      <c r="AX15" s="34"/>
      <c r="AY15" s="34"/>
      <c r="AZ15" s="34"/>
      <c r="BA15" s="34"/>
      <c r="BB15" s="34"/>
      <c r="BC15" s="34"/>
      <c r="BD15" s="34"/>
      <c r="BE15" s="34"/>
      <c r="BF15" s="34"/>
      <c r="BG15" s="34"/>
      <c r="BH15" s="34"/>
      <c r="BI15" s="34"/>
      <c r="BJ15" s="34"/>
    </row>
    <row r="16" spans="1:62">
      <c r="A16" s="34"/>
      <c r="B16" s="34"/>
      <c r="C16" s="34"/>
      <c r="D16" s="49"/>
      <c r="E16" s="49"/>
      <c r="F16" s="49"/>
      <c r="G16" s="49"/>
      <c r="H16" s="49"/>
      <c r="I16" s="49"/>
      <c r="J16" s="49"/>
      <c r="K16" s="49"/>
      <c r="L16" s="49"/>
      <c r="M16" s="49"/>
      <c r="N16" s="49"/>
      <c r="O16" s="49"/>
      <c r="P16" s="49"/>
      <c r="Q16" s="49"/>
      <c r="R16" s="49"/>
      <c r="S16" s="49"/>
      <c r="T16" s="49"/>
      <c r="U16" s="49"/>
      <c r="V16" s="49"/>
      <c r="W16" s="49"/>
      <c r="X16" s="49"/>
      <c r="Y16" s="49"/>
      <c r="Z16" s="34"/>
      <c r="AA16" s="34"/>
      <c r="AB16" s="34"/>
      <c r="AC16" s="34"/>
      <c r="AD16" s="34"/>
      <c r="AE16" s="34"/>
      <c r="AF16" s="34"/>
      <c r="AG16" s="34"/>
      <c r="AH16" s="34"/>
      <c r="AI16" s="34"/>
      <c r="AJ16" s="34"/>
      <c r="AK16" s="34"/>
      <c r="AL16" s="34"/>
      <c r="AM16" s="34"/>
      <c r="AN16" s="34"/>
      <c r="AO16" s="34"/>
      <c r="AP16" s="34"/>
      <c r="AQ16" s="34"/>
      <c r="AR16" s="34"/>
      <c r="AS16" s="34"/>
      <c r="AT16" s="34"/>
      <c r="AU16" s="34"/>
      <c r="AV16" s="34"/>
      <c r="AW16" s="34"/>
      <c r="AX16" s="34"/>
      <c r="AY16" s="34"/>
      <c r="AZ16" s="34"/>
      <c r="BA16" s="34"/>
      <c r="BB16" s="34"/>
      <c r="BC16" s="34"/>
      <c r="BD16" s="34"/>
      <c r="BE16" s="34"/>
      <c r="BF16" s="34"/>
      <c r="BG16" s="34"/>
      <c r="BH16" s="34"/>
      <c r="BI16" s="34"/>
      <c r="BJ16" s="34"/>
    </row>
  </sheetData>
  <pageMargins left="0.7" right="0.7" top="0.75" bottom="0.75" header="0.3" footer="0.3"/>
  <pageSetup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7"/>
  </sheetPr>
  <dimension ref="A1:O210"/>
  <sheetViews>
    <sheetView zoomScaleNormal="100" workbookViewId="0" xr3:uid="{0801C90D-E949-51CC-9495-7D82D7DEDABF}">
      <pane xSplit="4" ySplit="2" topLeftCell="H198" activePane="bottomRight" state="frozen"/>
      <selection pane="bottomRight" activeCell="A213" sqref="A213"/>
      <selection pane="bottomLeft" activeCell="A3" sqref="A3"/>
      <selection pane="topRight" activeCell="D1" sqref="D1"/>
    </sheetView>
  </sheetViews>
  <sheetFormatPr defaultColWidth="8.85546875" defaultRowHeight="15" customHeight="1"/>
  <cols>
    <col min="1" max="1" width="8.85546875" style="34"/>
    <col min="2" max="2" width="11.5703125" style="34" bestFit="1" customWidth="1"/>
    <col min="3" max="3" width="25" style="34" customWidth="1"/>
    <col min="4" max="4" width="12.85546875" style="34" customWidth="1"/>
    <col min="5" max="5" width="17.42578125" style="34" customWidth="1"/>
    <col min="6" max="7" width="31.28515625" style="34" customWidth="1"/>
    <col min="8" max="8" width="27.42578125" style="34" customWidth="1"/>
    <col min="9" max="9" width="35.42578125" style="34" customWidth="1"/>
    <col min="10" max="11" width="31.28515625" style="34" customWidth="1"/>
    <col min="12" max="12" width="28" style="34" customWidth="1"/>
    <col min="13" max="13" width="8.85546875" style="34"/>
    <col min="14" max="14" width="10.85546875" style="34" customWidth="1"/>
    <col min="15" max="15" width="32.85546875" style="34" customWidth="1"/>
    <col min="16" max="16384" width="8.85546875" style="34"/>
  </cols>
  <sheetData>
    <row r="1" spans="1:15" ht="15" customHeight="1">
      <c r="B1" s="22" t="s">
        <v>218</v>
      </c>
      <c r="C1" s="5" t="s">
        <v>1064</v>
      </c>
      <c r="D1" s="6"/>
      <c r="E1" s="158" t="s">
        <v>5</v>
      </c>
      <c r="F1" s="158"/>
      <c r="G1" s="158"/>
      <c r="H1" s="158"/>
      <c r="I1" s="159" t="s">
        <v>298</v>
      </c>
      <c r="J1" s="159"/>
      <c r="K1" s="159"/>
      <c r="L1" s="159"/>
    </row>
    <row r="2" spans="1:15" ht="62.25" customHeight="1">
      <c r="A2" s="34" t="s">
        <v>1065</v>
      </c>
      <c r="B2" s="7" t="s">
        <v>1066</v>
      </c>
      <c r="C2" s="5" t="s">
        <v>1067</v>
      </c>
      <c r="D2" s="8" t="s">
        <v>1068</v>
      </c>
      <c r="E2" s="115" t="s">
        <v>1069</v>
      </c>
      <c r="F2" s="115" t="s">
        <v>1070</v>
      </c>
      <c r="G2" s="115" t="s">
        <v>1071</v>
      </c>
      <c r="H2" s="120" t="s">
        <v>1072</v>
      </c>
      <c r="I2" s="111" t="s">
        <v>1073</v>
      </c>
      <c r="J2" s="111" t="s">
        <v>1070</v>
      </c>
      <c r="K2" s="111" t="s">
        <v>1074</v>
      </c>
      <c r="L2" s="119" t="s">
        <v>1075</v>
      </c>
      <c r="M2" s="140" t="s">
        <v>71</v>
      </c>
      <c r="N2" s="140" t="s">
        <v>70</v>
      </c>
      <c r="O2" s="140" t="s">
        <v>77</v>
      </c>
    </row>
    <row r="3" spans="1:15" ht="15" customHeight="1">
      <c r="A3" s="34">
        <v>1</v>
      </c>
      <c r="B3" s="34" t="s">
        <v>1076</v>
      </c>
      <c r="C3" s="34" t="s">
        <v>1077</v>
      </c>
      <c r="D3" s="34" t="s">
        <v>526</v>
      </c>
      <c r="E3" s="116"/>
      <c r="F3" s="116"/>
      <c r="G3" s="116"/>
      <c r="H3" s="121">
        <v>0.15890000000000001</v>
      </c>
      <c r="I3" s="112"/>
      <c r="J3" s="112"/>
      <c r="K3" s="112"/>
      <c r="L3" s="118">
        <v>0.54337477696979297</v>
      </c>
      <c r="M3" s="142" t="s">
        <v>1076</v>
      </c>
      <c r="N3" s="141">
        <v>529</v>
      </c>
      <c r="O3" s="142" t="s">
        <v>1077</v>
      </c>
    </row>
    <row r="4" spans="1:15" ht="15" customHeight="1">
      <c r="A4" s="34">
        <v>2</v>
      </c>
      <c r="C4" s="34" t="s">
        <v>43</v>
      </c>
      <c r="D4" s="6" t="s">
        <v>528</v>
      </c>
      <c r="E4" s="117"/>
      <c r="F4" s="124">
        <f>'Table S3a (Lu et al, 2019)'!B19</f>
        <v>3.1687394958964158E-3</v>
      </c>
      <c r="G4" s="124">
        <v>3.1687394958964158E-3</v>
      </c>
      <c r="H4" s="122">
        <v>2.6652267899984752E-3</v>
      </c>
      <c r="I4" s="113"/>
      <c r="J4" s="125">
        <f>'Table S3a (Lu et al, 2019)'!C19</f>
        <v>2.0500159585884636E-2</v>
      </c>
      <c r="K4" s="114">
        <v>2.0500159585884636E-2</v>
      </c>
      <c r="L4" s="123">
        <v>9.3608899430594091E-3</v>
      </c>
      <c r="M4" s="142" t="s">
        <v>88</v>
      </c>
      <c r="N4" s="143">
        <v>3238</v>
      </c>
      <c r="O4" s="142" t="s">
        <v>88</v>
      </c>
    </row>
    <row r="5" spans="1:15" ht="15" customHeight="1">
      <c r="A5" s="34">
        <v>3</v>
      </c>
      <c r="C5" s="34" t="s">
        <v>39</v>
      </c>
      <c r="D5" s="6" t="s">
        <v>528</v>
      </c>
      <c r="E5" s="117"/>
      <c r="F5" s="124">
        <f>'Table S3a (Lu et al, 2019)'!B20</f>
        <v>3.3669817733135497E-3</v>
      </c>
      <c r="G5" s="124">
        <v>3.3669817733135497E-3</v>
      </c>
      <c r="H5" s="122">
        <v>2.8024433892529289E-3</v>
      </c>
      <c r="I5" s="113"/>
      <c r="J5" s="125">
        <f>'Table S3a (Lu et al, 2019)'!C20</f>
        <v>2.3741716541458704E-2</v>
      </c>
      <c r="K5" s="114">
        <v>2.3741716541458704E-2</v>
      </c>
      <c r="L5" s="123">
        <v>1.0756736762999031E-2</v>
      </c>
      <c r="M5" s="142" t="s">
        <v>88</v>
      </c>
      <c r="N5" s="143">
        <v>3237</v>
      </c>
      <c r="O5" s="142" t="s">
        <v>88</v>
      </c>
    </row>
    <row r="6" spans="1:15" ht="15" customHeight="1">
      <c r="A6" s="34">
        <v>4</v>
      </c>
      <c r="C6" s="34" t="s">
        <v>35</v>
      </c>
      <c r="D6" s="6" t="s">
        <v>528</v>
      </c>
      <c r="E6" s="117"/>
      <c r="F6" s="124">
        <f>'Table S3a (Lu et al, 2019)'!B21</f>
        <v>7.9167528193660845E-3</v>
      </c>
      <c r="G6" s="124">
        <v>1.9443544924363106E-3</v>
      </c>
      <c r="H6" s="122">
        <v>1.5618984394671625E-3</v>
      </c>
      <c r="I6" s="113"/>
      <c r="J6" s="125">
        <f>'Table S3a (Lu et al, 2019)'!C21</f>
        <v>3.7091319801345203E-2</v>
      </c>
      <c r="K6" s="114">
        <v>1.1764964249206231E-2</v>
      </c>
      <c r="L6" s="123">
        <v>5.1445855551586683E-3</v>
      </c>
      <c r="M6" s="142" t="s">
        <v>88</v>
      </c>
      <c r="N6" s="143">
        <v>3236</v>
      </c>
      <c r="O6" s="142" t="s">
        <v>88</v>
      </c>
    </row>
    <row r="7" spans="1:15" ht="15" customHeight="1">
      <c r="A7" s="34">
        <v>5</v>
      </c>
      <c r="C7" s="34" t="s">
        <v>30</v>
      </c>
      <c r="D7" s="6" t="s">
        <v>528</v>
      </c>
      <c r="E7" s="117"/>
      <c r="F7" s="124">
        <f>'Table S3a (Lu et al, 2019)'!B22</f>
        <v>3.1684101293842387E-2</v>
      </c>
      <c r="G7" s="124">
        <v>6.3748411803210897E-3</v>
      </c>
      <c r="H7" s="122">
        <v>4.8543685711807255E-3</v>
      </c>
      <c r="I7" s="113"/>
      <c r="J7" s="125">
        <f>'Table S3a (Lu et al, 2019)'!C22</f>
        <v>0.11251354965948401</v>
      </c>
      <c r="K7" s="114">
        <v>2.7389243699957353E-2</v>
      </c>
      <c r="L7" s="123">
        <v>1.135410069632484E-2</v>
      </c>
      <c r="M7" s="142" t="s">
        <v>88</v>
      </c>
      <c r="N7" s="143">
        <v>3235</v>
      </c>
      <c r="O7" s="142" t="s">
        <v>88</v>
      </c>
    </row>
    <row r="8" spans="1:15" ht="15" customHeight="1">
      <c r="A8" s="34">
        <v>6</v>
      </c>
      <c r="C8" s="34" t="s">
        <v>57</v>
      </c>
      <c r="D8" s="6" t="s">
        <v>528</v>
      </c>
      <c r="E8" s="117"/>
      <c r="F8" s="124"/>
      <c r="G8" s="124">
        <v>5.9723983269297735E-3</v>
      </c>
      <c r="H8" s="122">
        <v>5.0233842327806321E-3</v>
      </c>
      <c r="I8" s="113"/>
      <c r="J8" s="114"/>
      <c r="K8" s="114">
        <v>2.5326355552138972E-2</v>
      </c>
      <c r="L8" s="123">
        <v>1.156465275253778E-2</v>
      </c>
      <c r="M8" s="142" t="s">
        <v>88</v>
      </c>
      <c r="N8" s="143">
        <v>3244</v>
      </c>
      <c r="O8" s="142" t="s">
        <v>88</v>
      </c>
    </row>
    <row r="9" spans="1:15" ht="15" customHeight="1">
      <c r="A9" s="34">
        <v>7</v>
      </c>
      <c r="C9" s="34" t="s">
        <v>55</v>
      </c>
      <c r="D9" s="6" t="s">
        <v>528</v>
      </c>
      <c r="E9" s="117"/>
      <c r="F9" s="124"/>
      <c r="G9" s="124">
        <v>2.5309260113521297E-2</v>
      </c>
      <c r="H9" s="122">
        <v>1.6801394136933073E-2</v>
      </c>
      <c r="I9" s="113"/>
      <c r="J9" s="114"/>
      <c r="K9" s="114">
        <v>8.5124305959526664E-2</v>
      </c>
      <c r="L9" s="123">
        <v>3.1850078473710991E-2</v>
      </c>
      <c r="M9" s="142" t="s">
        <v>88</v>
      </c>
      <c r="N9" s="143">
        <v>3243</v>
      </c>
      <c r="O9" s="142" t="s">
        <v>88</v>
      </c>
    </row>
    <row r="10" spans="1:15" ht="15" customHeight="1">
      <c r="A10" s="34">
        <v>8</v>
      </c>
      <c r="B10" s="34" t="s">
        <v>577</v>
      </c>
      <c r="C10" s="34" t="s">
        <v>578</v>
      </c>
      <c r="D10" s="6" t="s">
        <v>529</v>
      </c>
      <c r="E10" s="117">
        <v>1.3233635608781734E-2</v>
      </c>
      <c r="F10" s="117">
        <f>E10*(1-SUM(F$4:F$7))</f>
        <v>1.2623080981933718E-2</v>
      </c>
      <c r="G10" s="117">
        <v>1.2623080981933718E-2</v>
      </c>
      <c r="H10" s="122">
        <v>1.0617273413904451E-2</v>
      </c>
      <c r="I10" s="113">
        <v>1.3300528104002752E-2</v>
      </c>
      <c r="J10" s="113">
        <f>I10*(1-SUM(J$4:J$7))</f>
        <v>1.0722264016437793E-2</v>
      </c>
      <c r="K10" s="113">
        <v>1.0722264016437791E-2</v>
      </c>
      <c r="L10" s="123">
        <v>4.8960561978946696E-3</v>
      </c>
      <c r="M10" s="142" t="s">
        <v>577</v>
      </c>
      <c r="N10" s="141">
        <v>301</v>
      </c>
      <c r="O10" s="142" t="s">
        <v>947</v>
      </c>
    </row>
    <row r="11" spans="1:15" ht="15" customHeight="1">
      <c r="A11" s="34">
        <v>9</v>
      </c>
      <c r="B11" s="34" t="s">
        <v>593</v>
      </c>
      <c r="C11" s="34" t="s">
        <v>594</v>
      </c>
      <c r="D11" s="6" t="s">
        <v>529</v>
      </c>
      <c r="E11" s="117">
        <v>8.3455515838380418E-3</v>
      </c>
      <c r="F11" s="117">
        <f t="shared" ref="F11:F74" si="0">E11*(1-SUM(F$4:F$7))</f>
        <v>7.9605164140824358E-3</v>
      </c>
      <c r="G11" s="117">
        <v>7.9605164140824358E-3</v>
      </c>
      <c r="H11" s="122">
        <v>6.6955903558847361E-3</v>
      </c>
      <c r="I11" s="113">
        <v>0</v>
      </c>
      <c r="J11" s="113">
        <f t="shared" ref="J11:J74" si="1">I11*(1-SUM(J$4:J$7))</f>
        <v>0</v>
      </c>
      <c r="K11" s="113">
        <v>0</v>
      </c>
      <c r="L11" s="123">
        <v>0</v>
      </c>
      <c r="M11" s="142" t="s">
        <v>593</v>
      </c>
      <c r="N11" s="141">
        <v>283</v>
      </c>
      <c r="O11" s="142" t="s">
        <v>926</v>
      </c>
    </row>
    <row r="12" spans="1:15" ht="15" customHeight="1">
      <c r="A12" s="34">
        <v>10</v>
      </c>
      <c r="B12" s="34" t="s">
        <v>783</v>
      </c>
      <c r="C12" s="34" t="s">
        <v>784</v>
      </c>
      <c r="D12" s="6" t="s">
        <v>529</v>
      </c>
      <c r="E12" s="117">
        <v>3.7613073020658033E-4</v>
      </c>
      <c r="F12" s="117">
        <f t="shared" si="0"/>
        <v>3.5877734641876033E-4</v>
      </c>
      <c r="G12" s="117">
        <v>3.5877734641876033E-4</v>
      </c>
      <c r="H12" s="122">
        <v>3.0176762607281928E-4</v>
      </c>
      <c r="I12" s="113">
        <v>0</v>
      </c>
      <c r="J12" s="113">
        <f t="shared" si="1"/>
        <v>0</v>
      </c>
      <c r="K12" s="113">
        <v>0</v>
      </c>
      <c r="L12" s="123">
        <v>0</v>
      </c>
      <c r="M12" s="142" t="s">
        <v>783</v>
      </c>
      <c r="N12" s="141">
        <v>845</v>
      </c>
      <c r="O12" s="142" t="s">
        <v>1078</v>
      </c>
    </row>
    <row r="13" spans="1:15" ht="15" customHeight="1">
      <c r="A13" s="34">
        <v>11</v>
      </c>
      <c r="B13" s="34" t="s">
        <v>615</v>
      </c>
      <c r="C13" s="34" t="s">
        <v>616</v>
      </c>
      <c r="D13" s="6" t="s">
        <v>529</v>
      </c>
      <c r="E13" s="117">
        <v>5.1916448835367087E-3</v>
      </c>
      <c r="F13" s="117">
        <f t="shared" si="0"/>
        <v>4.9521201680086703E-3</v>
      </c>
      <c r="G13" s="117">
        <v>4.9521201680086703E-3</v>
      </c>
      <c r="H13" s="122">
        <v>4.1652282733120926E-3</v>
      </c>
      <c r="I13" s="113">
        <v>0</v>
      </c>
      <c r="J13" s="113">
        <f t="shared" si="1"/>
        <v>0</v>
      </c>
      <c r="K13" s="113">
        <v>1.3440424782194945E-4</v>
      </c>
      <c r="L13" s="123">
        <v>6.1372369637904887E-5</v>
      </c>
      <c r="M13" s="142" t="s">
        <v>615</v>
      </c>
      <c r="N13" s="141">
        <v>673</v>
      </c>
      <c r="O13" s="142" t="s">
        <v>1079</v>
      </c>
    </row>
    <row r="14" spans="1:15" ht="15" customHeight="1">
      <c r="A14" s="34">
        <v>12</v>
      </c>
      <c r="B14" s="34" t="s">
        <v>663</v>
      </c>
      <c r="C14" s="34" t="s">
        <v>664</v>
      </c>
      <c r="D14" s="6" t="s">
        <v>529</v>
      </c>
      <c r="E14" s="117">
        <v>1.9965801951432032E-3</v>
      </c>
      <c r="F14" s="117">
        <f t="shared" si="0"/>
        <v>1.904464822462935E-3</v>
      </c>
      <c r="G14" s="117">
        <v>1.904464822462935E-3</v>
      </c>
      <c r="H14" s="122">
        <v>1.6018453621735745E-3</v>
      </c>
      <c r="I14" s="113">
        <v>1.6630255419697435E-5</v>
      </c>
      <c r="J14" s="113">
        <f t="shared" si="1"/>
        <v>1.3406534528289019E-5</v>
      </c>
      <c r="K14" s="113">
        <v>0</v>
      </c>
      <c r="L14" s="123">
        <v>0</v>
      </c>
      <c r="M14" s="142" t="s">
        <v>663</v>
      </c>
      <c r="N14" s="141">
        <v>313</v>
      </c>
      <c r="O14" s="142" t="s">
        <v>970</v>
      </c>
    </row>
    <row r="15" spans="1:15" ht="15" customHeight="1">
      <c r="A15" s="34">
        <v>13</v>
      </c>
      <c r="B15" s="34" t="s">
        <v>661</v>
      </c>
      <c r="C15" s="34" t="s">
        <v>662</v>
      </c>
      <c r="D15" s="6" t="s">
        <v>529</v>
      </c>
      <c r="E15" s="117">
        <v>2.1111388406192368E-3</v>
      </c>
      <c r="F15" s="117">
        <f t="shared" si="0"/>
        <v>2.0137381243562559E-3</v>
      </c>
      <c r="G15" s="117">
        <v>2.0137381243562559E-3</v>
      </c>
      <c r="H15" s="122">
        <v>1.6937551363960467E-3</v>
      </c>
      <c r="I15" s="113">
        <v>0</v>
      </c>
      <c r="J15" s="113">
        <f t="shared" si="1"/>
        <v>0</v>
      </c>
      <c r="K15" s="113">
        <v>0</v>
      </c>
      <c r="L15" s="123">
        <v>0</v>
      </c>
      <c r="M15" s="142" t="s">
        <v>661</v>
      </c>
      <c r="N15" s="141">
        <v>382</v>
      </c>
      <c r="O15" s="142" t="s">
        <v>1080</v>
      </c>
    </row>
    <row r="16" spans="1:15" ht="15" customHeight="1">
      <c r="A16" s="34">
        <v>14</v>
      </c>
      <c r="B16" s="34" t="s">
        <v>535</v>
      </c>
      <c r="C16" s="34" t="s">
        <v>536</v>
      </c>
      <c r="D16" s="6" t="s">
        <v>529</v>
      </c>
      <c r="E16" s="116">
        <v>9.8448713881363559E-2</v>
      </c>
      <c r="F16" s="117">
        <f t="shared" si="0"/>
        <v>9.3906627372073878E-2</v>
      </c>
      <c r="G16" s="117">
        <v>9.3906627372073878E-2</v>
      </c>
      <c r="H16" s="122">
        <v>7.8984864282651335E-2</v>
      </c>
      <c r="I16" s="112">
        <v>3.5221052104960508E-2</v>
      </c>
      <c r="J16" s="113">
        <f t="shared" si="1"/>
        <v>2.8393565778222461E-2</v>
      </c>
      <c r="K16" s="113">
        <v>2.8393565778222461E-2</v>
      </c>
      <c r="L16" s="123">
        <v>1.2965218306103685E-2</v>
      </c>
      <c r="M16" s="142" t="s">
        <v>535</v>
      </c>
      <c r="N16" s="141">
        <v>465</v>
      </c>
      <c r="O16" s="142" t="s">
        <v>921</v>
      </c>
    </row>
    <row r="17" spans="1:15" ht="15" customHeight="1">
      <c r="A17" s="34">
        <v>15</v>
      </c>
      <c r="B17" s="34" t="s">
        <v>689</v>
      </c>
      <c r="C17" s="34" t="s">
        <v>690</v>
      </c>
      <c r="D17" s="6" t="s">
        <v>529</v>
      </c>
      <c r="E17" s="117">
        <v>1.3489867120156809E-3</v>
      </c>
      <c r="F17" s="117">
        <f t="shared" si="0"/>
        <v>1.2867490848868888E-3</v>
      </c>
      <c r="G17" s="117">
        <v>1.2867490848868888E-3</v>
      </c>
      <c r="H17" s="122">
        <v>1.082284655298362E-3</v>
      </c>
      <c r="I17" s="113">
        <v>1.6672294887652757E-4</v>
      </c>
      <c r="J17" s="113">
        <f t="shared" si="1"/>
        <v>1.3440424782194945E-4</v>
      </c>
      <c r="K17" s="113">
        <v>1.3406534528289014E-5</v>
      </c>
      <c r="L17" s="123">
        <v>6.1217618190421425E-6</v>
      </c>
      <c r="M17" s="142" t="s">
        <v>689</v>
      </c>
      <c r="N17" s="141">
        <v>840</v>
      </c>
      <c r="O17" s="142" t="s">
        <v>1081</v>
      </c>
    </row>
    <row r="18" spans="1:15" ht="15" customHeight="1">
      <c r="A18" s="34">
        <v>16</v>
      </c>
      <c r="B18" s="34" t="s">
        <v>561</v>
      </c>
      <c r="C18" s="34" t="s">
        <v>562</v>
      </c>
      <c r="D18" s="6" t="s">
        <v>529</v>
      </c>
      <c r="E18" s="117">
        <v>1.5787522225172854E-2</v>
      </c>
      <c r="F18" s="117">
        <f t="shared" si="0"/>
        <v>1.505914001592956E-2</v>
      </c>
      <c r="G18" s="117">
        <v>1.505914001592956E-2</v>
      </c>
      <c r="H18" s="122">
        <v>1.2666242667398353E-2</v>
      </c>
      <c r="I18" s="113">
        <v>2.8025907859708854E-3</v>
      </c>
      <c r="J18" s="113">
        <f t="shared" si="1"/>
        <v>2.2593176828950307E-3</v>
      </c>
      <c r="K18" s="113">
        <v>2.2593176828950303E-3</v>
      </c>
      <c r="L18" s="123">
        <v>1.0316614408480338E-3</v>
      </c>
      <c r="M18" s="142" t="s">
        <v>561</v>
      </c>
      <c r="N18" s="141">
        <v>281</v>
      </c>
      <c r="O18" s="142" t="s">
        <v>952</v>
      </c>
    </row>
    <row r="19" spans="1:15" ht="15" customHeight="1">
      <c r="A19" s="34">
        <v>17</v>
      </c>
      <c r="B19" s="34" t="s">
        <v>537</v>
      </c>
      <c r="C19" s="34" t="s">
        <v>538</v>
      </c>
      <c r="D19" s="6" t="s">
        <v>529</v>
      </c>
      <c r="E19" s="117">
        <v>7.9453169029663623E-2</v>
      </c>
      <c r="F19" s="117">
        <f t="shared" si="0"/>
        <v>7.5787471907354506E-2</v>
      </c>
      <c r="G19" s="117">
        <v>7.5787471907354506E-2</v>
      </c>
      <c r="H19" s="122">
        <v>6.3744842621275874E-2</v>
      </c>
      <c r="I19" s="113">
        <v>1.2849327059007888E-2</v>
      </c>
      <c r="J19" s="113">
        <f t="shared" si="1"/>
        <v>1.0358526825621165E-2</v>
      </c>
      <c r="K19" s="113">
        <v>1.0358526825621165E-2</v>
      </c>
      <c r="L19" s="123">
        <v>4.7299646220136469E-3</v>
      </c>
      <c r="M19" s="142" t="s">
        <v>537</v>
      </c>
      <c r="N19" s="141">
        <v>279</v>
      </c>
      <c r="O19" s="142" t="s">
        <v>925</v>
      </c>
    </row>
    <row r="20" spans="1:15" ht="15" customHeight="1">
      <c r="A20" s="34">
        <v>18</v>
      </c>
      <c r="B20" s="34" t="s">
        <v>607</v>
      </c>
      <c r="C20" s="34" t="s">
        <v>608</v>
      </c>
      <c r="D20" s="6" t="s">
        <v>529</v>
      </c>
      <c r="E20" s="117">
        <v>5.4914691052642796E-3</v>
      </c>
      <c r="F20" s="117">
        <f t="shared" si="0"/>
        <v>5.2381115269290318E-3</v>
      </c>
      <c r="G20" s="117">
        <v>5.2381115269290318E-3</v>
      </c>
      <c r="H20" s="122">
        <v>4.4057756053000087E-3</v>
      </c>
      <c r="I20" s="113">
        <v>0</v>
      </c>
      <c r="J20" s="113">
        <f t="shared" si="1"/>
        <v>0</v>
      </c>
      <c r="K20" s="113">
        <v>0</v>
      </c>
      <c r="L20" s="123">
        <v>0</v>
      </c>
      <c r="M20" s="142" t="s">
        <v>607</v>
      </c>
      <c r="N20" s="141">
        <v>188</v>
      </c>
      <c r="O20" s="142" t="s">
        <v>1082</v>
      </c>
    </row>
    <row r="21" spans="1:15" ht="15" customHeight="1">
      <c r="A21" s="34">
        <v>19</v>
      </c>
      <c r="B21" s="34" t="s">
        <v>649</v>
      </c>
      <c r="C21" s="34" t="s">
        <v>650</v>
      </c>
      <c r="D21" s="6" t="s">
        <v>529</v>
      </c>
      <c r="E21" s="117">
        <v>2.5522257304928381E-3</v>
      </c>
      <c r="F21" s="117">
        <f t="shared" si="0"/>
        <v>2.4344747756850074E-3</v>
      </c>
      <c r="G21" s="117">
        <v>2.4344747756850074E-3</v>
      </c>
      <c r="H21" s="122">
        <v>2.0476367338286595E-3</v>
      </c>
      <c r="I21" s="113">
        <v>0</v>
      </c>
      <c r="J21" s="113">
        <f t="shared" si="1"/>
        <v>0</v>
      </c>
      <c r="K21" s="113">
        <v>0</v>
      </c>
      <c r="L21" s="123">
        <v>0</v>
      </c>
      <c r="M21" s="142" t="s">
        <v>649</v>
      </c>
      <c r="N21" s="141">
        <v>536</v>
      </c>
      <c r="O21" s="142" t="s">
        <v>1083</v>
      </c>
    </row>
    <row r="22" spans="1:15" ht="15" customHeight="1">
      <c r="A22" s="34">
        <v>20</v>
      </c>
      <c r="B22" s="34" t="s">
        <v>581</v>
      </c>
      <c r="C22" s="34" t="s">
        <v>582</v>
      </c>
      <c r="D22" s="6" t="s">
        <v>526</v>
      </c>
      <c r="E22" s="117">
        <v>1.1868345388346569E-2</v>
      </c>
      <c r="F22" s="117">
        <f t="shared" si="0"/>
        <v>1.1320780576672539E-2</v>
      </c>
      <c r="G22" s="117">
        <v>1.1320780576672539E-2</v>
      </c>
      <c r="H22" s="122">
        <v>9.5219085430392723E-3</v>
      </c>
      <c r="I22" s="113">
        <v>0</v>
      </c>
      <c r="J22" s="113">
        <f t="shared" si="1"/>
        <v>0</v>
      </c>
      <c r="K22" s="113">
        <v>1.4643370825925987E-2</v>
      </c>
      <c r="L22" s="123">
        <v>6.6865324693024808E-3</v>
      </c>
      <c r="M22" s="142" t="s">
        <v>581</v>
      </c>
      <c r="N22" s="141">
        <v>449</v>
      </c>
      <c r="O22" s="142" t="s">
        <v>1084</v>
      </c>
    </row>
    <row r="23" spans="1:15" ht="15" customHeight="1">
      <c r="A23" s="34">
        <v>21</v>
      </c>
      <c r="B23" s="34" t="s">
        <v>673</v>
      </c>
      <c r="C23" s="34" t="s">
        <v>674</v>
      </c>
      <c r="D23" s="6" t="s">
        <v>526</v>
      </c>
      <c r="E23" s="117">
        <v>1.6936798551073103E-3</v>
      </c>
      <c r="F23" s="117">
        <f t="shared" si="0"/>
        <v>1.6155392667984683E-3</v>
      </c>
      <c r="G23" s="117">
        <v>1.6155392667984683E-3</v>
      </c>
      <c r="H23" s="122">
        <v>1.3588300773041916E-3</v>
      </c>
      <c r="I23" s="113">
        <v>1.9485724705868837E-3</v>
      </c>
      <c r="J23" s="113">
        <f t="shared" si="1"/>
        <v>1.5708480386209113E-3</v>
      </c>
      <c r="K23" s="113">
        <v>1.5708480386209108E-3</v>
      </c>
      <c r="L23" s="123">
        <v>7.1728883598183666E-4</v>
      </c>
      <c r="M23" s="142" t="s">
        <v>673</v>
      </c>
      <c r="N23" s="141">
        <v>698</v>
      </c>
      <c r="O23" s="142" t="s">
        <v>1085</v>
      </c>
    </row>
    <row r="24" spans="1:15" ht="15" customHeight="1">
      <c r="A24" s="34">
        <v>22</v>
      </c>
      <c r="B24" s="34" t="s">
        <v>659</v>
      </c>
      <c r="C24" s="34" t="s">
        <v>660</v>
      </c>
      <c r="D24" s="6" t="s">
        <v>526</v>
      </c>
      <c r="E24" s="117">
        <v>2.1601265105136219E-3</v>
      </c>
      <c r="F24" s="117">
        <f t="shared" si="0"/>
        <v>2.0604656709257495E-3</v>
      </c>
      <c r="G24" s="117">
        <v>2.0604656709257495E-3</v>
      </c>
      <c r="H24" s="122">
        <v>1.7330576758156479E-3</v>
      </c>
      <c r="I24" s="113">
        <v>0</v>
      </c>
      <c r="J24" s="113">
        <f t="shared" si="1"/>
        <v>0</v>
      </c>
      <c r="K24" s="113">
        <v>9.8101340691418852E-4</v>
      </c>
      <c r="L24" s="123">
        <v>4.4795546572781459E-4</v>
      </c>
      <c r="M24" s="142" t="s">
        <v>659</v>
      </c>
      <c r="N24" s="141">
        <v>608</v>
      </c>
      <c r="O24" s="142" t="s">
        <v>1028</v>
      </c>
    </row>
    <row r="25" spans="1:15" ht="15" customHeight="1">
      <c r="A25" s="34">
        <v>23</v>
      </c>
      <c r="B25" s="34" t="s">
        <v>779</v>
      </c>
      <c r="C25" s="34" t="s">
        <v>780</v>
      </c>
      <c r="D25" s="6" t="s">
        <v>526</v>
      </c>
      <c r="E25" s="117">
        <v>3.9078343809730243E-4</v>
      </c>
      <c r="F25" s="117">
        <f t="shared" si="0"/>
        <v>3.7275402854732557E-4</v>
      </c>
      <c r="G25" s="117">
        <v>3.7275402854732557E-4</v>
      </c>
      <c r="H25" s="122">
        <v>3.1352341341115553E-4</v>
      </c>
      <c r="I25" s="113">
        <v>0</v>
      </c>
      <c r="J25" s="113">
        <f t="shared" si="1"/>
        <v>0</v>
      </c>
      <c r="K25" s="113">
        <v>0</v>
      </c>
      <c r="L25" s="123">
        <v>0</v>
      </c>
      <c r="M25" s="142" t="s">
        <v>779</v>
      </c>
      <c r="N25" s="141">
        <v>59</v>
      </c>
      <c r="O25" s="142" t="s">
        <v>998</v>
      </c>
    </row>
    <row r="26" spans="1:15" ht="15" customHeight="1">
      <c r="A26" s="34">
        <v>24</v>
      </c>
      <c r="B26" s="34" t="s">
        <v>899</v>
      </c>
      <c r="C26" s="34" t="s">
        <v>900</v>
      </c>
      <c r="D26" s="6" t="s">
        <v>526</v>
      </c>
      <c r="E26" s="117">
        <v>3.2105498244818753E-5</v>
      </c>
      <c r="F26" s="117">
        <f t="shared" si="0"/>
        <v>3.0624260504856568E-5</v>
      </c>
      <c r="G26" s="117">
        <v>3.0624260504856568E-5</v>
      </c>
      <c r="H26" s="122">
        <v>2.5758065510634857E-5</v>
      </c>
      <c r="I26" s="113">
        <v>0</v>
      </c>
      <c r="J26" s="113">
        <f t="shared" si="1"/>
        <v>0</v>
      </c>
      <c r="K26" s="113">
        <v>0</v>
      </c>
      <c r="L26" s="123">
        <v>0</v>
      </c>
      <c r="M26" s="142" t="s">
        <v>899</v>
      </c>
      <c r="N26" s="141">
        <v>235</v>
      </c>
      <c r="O26" s="142" t="s">
        <v>900</v>
      </c>
    </row>
    <row r="27" spans="1:15" ht="15" customHeight="1">
      <c r="A27" s="34">
        <v>25</v>
      </c>
      <c r="B27" s="34" t="s">
        <v>885</v>
      </c>
      <c r="C27" s="34" t="s">
        <v>886</v>
      </c>
      <c r="D27" s="6" t="s">
        <v>526</v>
      </c>
      <c r="E27" s="117">
        <v>5.7203264450545834E-5</v>
      </c>
      <c r="F27" s="117">
        <f t="shared" si="0"/>
        <v>5.4564101728102811E-5</v>
      </c>
      <c r="G27" s="117">
        <v>5.4564101728102811E-5</v>
      </c>
      <c r="H27" s="122">
        <v>4.5893865963507271E-5</v>
      </c>
      <c r="I27" s="113">
        <v>0</v>
      </c>
      <c r="J27" s="113">
        <f t="shared" si="1"/>
        <v>0</v>
      </c>
      <c r="K27" s="113">
        <v>0</v>
      </c>
      <c r="L27" s="123">
        <v>0</v>
      </c>
      <c r="M27" s="142" t="s">
        <v>885</v>
      </c>
      <c r="N27" s="141">
        <v>135</v>
      </c>
      <c r="O27" s="142" t="s">
        <v>886</v>
      </c>
    </row>
    <row r="28" spans="1:15" ht="15" customHeight="1">
      <c r="A28" s="34">
        <v>26</v>
      </c>
      <c r="B28" s="34" t="s">
        <v>569</v>
      </c>
      <c r="C28" s="34" t="s">
        <v>570</v>
      </c>
      <c r="D28" s="6" t="s">
        <v>526</v>
      </c>
      <c r="E28" s="117">
        <v>1.401788058817348E-2</v>
      </c>
      <c r="F28" s="117">
        <f t="shared" si="0"/>
        <v>1.3371143583715474E-2</v>
      </c>
      <c r="G28" s="117">
        <v>1.3371143583715474E-2</v>
      </c>
      <c r="H28" s="122">
        <v>1.1246468868263084E-2</v>
      </c>
      <c r="I28" s="113">
        <v>2.1570906972827819E-2</v>
      </c>
      <c r="J28" s="113">
        <f t="shared" si="1"/>
        <v>1.7389456856759928E-2</v>
      </c>
      <c r="K28" s="113">
        <v>1.7389456856759924E-2</v>
      </c>
      <c r="L28" s="123">
        <v>7.9404646155921636E-3</v>
      </c>
      <c r="M28" s="142" t="s">
        <v>569</v>
      </c>
      <c r="N28" s="141">
        <v>648</v>
      </c>
      <c r="O28" s="142" t="s">
        <v>1086</v>
      </c>
    </row>
    <row r="29" spans="1:15" ht="15" customHeight="1">
      <c r="A29" s="34">
        <v>27</v>
      </c>
      <c r="B29" s="34" t="s">
        <v>741</v>
      </c>
      <c r="C29" s="34" t="s">
        <v>742</v>
      </c>
      <c r="D29" s="6" t="s">
        <v>526</v>
      </c>
      <c r="E29" s="117">
        <v>5.7811609621470519E-4</v>
      </c>
      <c r="F29" s="117">
        <f t="shared" si="0"/>
        <v>5.5144379936190597E-4</v>
      </c>
      <c r="G29" s="117">
        <v>5.5144379936190597E-4</v>
      </c>
      <c r="H29" s="122">
        <v>4.6381937964329908E-4</v>
      </c>
      <c r="I29" s="113">
        <v>0</v>
      </c>
      <c r="J29" s="113">
        <f t="shared" si="1"/>
        <v>0</v>
      </c>
      <c r="K29" s="113">
        <v>0</v>
      </c>
      <c r="L29" s="123">
        <v>0</v>
      </c>
      <c r="M29" s="142" t="s">
        <v>741</v>
      </c>
      <c r="N29" s="141">
        <v>132</v>
      </c>
      <c r="O29" s="142" t="s">
        <v>1087</v>
      </c>
    </row>
    <row r="30" spans="1:15" ht="15" customHeight="1">
      <c r="A30" s="34">
        <v>28</v>
      </c>
      <c r="B30" s="34" t="s">
        <v>603</v>
      </c>
      <c r="C30" s="34" t="s">
        <v>604</v>
      </c>
      <c r="D30" s="6" t="s">
        <v>526</v>
      </c>
      <c r="E30" s="117">
        <v>6.1086864939733964E-3</v>
      </c>
      <c r="F30" s="117">
        <f t="shared" si="0"/>
        <v>5.826852619056631E-3</v>
      </c>
      <c r="G30" s="117">
        <v>5.826852619056631E-3</v>
      </c>
      <c r="H30" s="122">
        <v>4.9009657378885317E-3</v>
      </c>
      <c r="I30" s="113">
        <v>0</v>
      </c>
      <c r="J30" s="113">
        <f t="shared" si="1"/>
        <v>0</v>
      </c>
      <c r="K30" s="113">
        <v>4.6620926454886075E-3</v>
      </c>
      <c r="L30" s="123">
        <v>2.1288290940337231E-3</v>
      </c>
      <c r="M30" s="142" t="s">
        <v>603</v>
      </c>
      <c r="N30" s="141">
        <v>592</v>
      </c>
      <c r="O30" s="142" t="s">
        <v>1088</v>
      </c>
    </row>
    <row r="31" spans="1:15" ht="15" customHeight="1">
      <c r="A31" s="34">
        <v>29</v>
      </c>
      <c r="B31" s="34" t="s">
        <v>601</v>
      </c>
      <c r="C31" s="34" t="s">
        <v>602</v>
      </c>
      <c r="D31" s="6" t="s">
        <v>526</v>
      </c>
      <c r="E31" s="117">
        <v>6.5439685875738358E-3</v>
      </c>
      <c r="F31" s="117">
        <f t="shared" si="0"/>
        <v>6.2420522875330569E-3</v>
      </c>
      <c r="G31" s="117">
        <v>6.2420522875330569E-3</v>
      </c>
      <c r="H31" s="122">
        <v>5.250190179044054E-3</v>
      </c>
      <c r="I31" s="113">
        <v>0</v>
      </c>
      <c r="J31" s="113">
        <f t="shared" si="1"/>
        <v>0</v>
      </c>
      <c r="K31" s="113">
        <v>2.0688799809765812E-3</v>
      </c>
      <c r="L31" s="123">
        <v>9.4470278273616187E-4</v>
      </c>
      <c r="M31" s="142" t="s">
        <v>601</v>
      </c>
      <c r="N31" s="141">
        <v>64</v>
      </c>
      <c r="O31" s="142" t="s">
        <v>602</v>
      </c>
    </row>
    <row r="32" spans="1:15" ht="15" customHeight="1">
      <c r="A32" s="34">
        <v>30</v>
      </c>
      <c r="B32" s="34" t="s">
        <v>609</v>
      </c>
      <c r="C32" s="34" t="s">
        <v>610</v>
      </c>
      <c r="D32" s="6" t="s">
        <v>526</v>
      </c>
      <c r="E32" s="117">
        <v>5.4128835155093117E-3</v>
      </c>
      <c r="F32" s="117">
        <f t="shared" si="0"/>
        <v>5.1631516071597664E-3</v>
      </c>
      <c r="G32" s="117">
        <v>5.1631516071597664E-3</v>
      </c>
      <c r="H32" s="122">
        <v>4.3427268167820793E-3</v>
      </c>
      <c r="I32" s="113">
        <v>1.2826244316462754E-3</v>
      </c>
      <c r="J32" s="113">
        <f t="shared" si="1"/>
        <v>1.0339918597597655E-3</v>
      </c>
      <c r="K32" s="113">
        <v>1.0339918597597651E-3</v>
      </c>
      <c r="L32" s="123">
        <v>4.7214676357422127E-4</v>
      </c>
      <c r="M32" s="142" t="s">
        <v>609</v>
      </c>
      <c r="N32" s="141">
        <v>46</v>
      </c>
      <c r="O32" s="142" t="s">
        <v>610</v>
      </c>
    </row>
    <row r="33" spans="1:15" ht="15" customHeight="1">
      <c r="A33" s="34">
        <v>31</v>
      </c>
      <c r="B33" s="34" t="s">
        <v>855</v>
      </c>
      <c r="C33" s="34" t="s">
        <v>856</v>
      </c>
      <c r="D33" s="6" t="s">
        <v>526</v>
      </c>
      <c r="E33" s="117">
        <v>9.2553203888619671E-5</v>
      </c>
      <c r="F33" s="117">
        <f t="shared" si="0"/>
        <v>8.8283116020528032E-5</v>
      </c>
      <c r="G33" s="117">
        <v>8.8283116020528032E-5</v>
      </c>
      <c r="H33" s="122">
        <v>7.4254928884866131E-5</v>
      </c>
      <c r="I33" s="113">
        <v>0</v>
      </c>
      <c r="J33" s="113">
        <f t="shared" si="1"/>
        <v>0</v>
      </c>
      <c r="K33" s="113">
        <v>0</v>
      </c>
      <c r="L33" s="123">
        <v>0</v>
      </c>
      <c r="M33" s="142" t="s">
        <v>855</v>
      </c>
      <c r="N33" s="141">
        <v>65</v>
      </c>
      <c r="O33" s="142" t="s">
        <v>1089</v>
      </c>
    </row>
    <row r="34" spans="1:15" ht="15" customHeight="1">
      <c r="A34" s="34">
        <v>32</v>
      </c>
      <c r="B34" s="34" t="s">
        <v>765</v>
      </c>
      <c r="C34" s="34" t="s">
        <v>766</v>
      </c>
      <c r="D34" s="6" t="s">
        <v>526</v>
      </c>
      <c r="E34" s="117">
        <v>4.7621670020667759E-4</v>
      </c>
      <c r="F34" s="117">
        <f t="shared" si="0"/>
        <v>4.5424569251922565E-4</v>
      </c>
      <c r="G34" s="117">
        <v>4.5424569251922565E-4</v>
      </c>
      <c r="H34" s="122">
        <v>3.8206605197792069E-4</v>
      </c>
      <c r="I34" s="113">
        <v>0</v>
      </c>
      <c r="J34" s="113">
        <f t="shared" si="1"/>
        <v>0</v>
      </c>
      <c r="K34" s="113">
        <v>0</v>
      </c>
      <c r="L34" s="123">
        <v>0</v>
      </c>
      <c r="M34" s="142" t="s">
        <v>765</v>
      </c>
      <c r="N34" s="141">
        <v>160</v>
      </c>
      <c r="O34" s="142" t="s">
        <v>1090</v>
      </c>
    </row>
    <row r="35" spans="1:15" ht="15" customHeight="1">
      <c r="A35" s="34">
        <v>33</v>
      </c>
      <c r="B35" s="34" t="s">
        <v>889</v>
      </c>
      <c r="C35" s="34" t="s">
        <v>890</v>
      </c>
      <c r="D35" s="6" t="s">
        <v>526</v>
      </c>
      <c r="E35" s="117">
        <v>5.6307070710104386E-5</v>
      </c>
      <c r="F35" s="117">
        <f t="shared" si="0"/>
        <v>5.3709255297724486E-5</v>
      </c>
      <c r="G35" s="117">
        <v>5.3709255297724486E-5</v>
      </c>
      <c r="H35" s="122">
        <v>4.5174854630916063E-5</v>
      </c>
      <c r="I35" s="113">
        <v>0</v>
      </c>
      <c r="J35" s="113">
        <f t="shared" si="1"/>
        <v>0</v>
      </c>
      <c r="K35" s="113">
        <v>0</v>
      </c>
      <c r="L35" s="123">
        <v>0</v>
      </c>
      <c r="M35" s="142" t="s">
        <v>889</v>
      </c>
      <c r="N35" s="141">
        <v>141</v>
      </c>
      <c r="O35" s="142" t="s">
        <v>890</v>
      </c>
    </row>
    <row r="36" spans="1:15" ht="15" customHeight="1">
      <c r="A36" s="34">
        <v>34</v>
      </c>
      <c r="B36" s="34" t="s">
        <v>875</v>
      </c>
      <c r="C36" s="34" t="s">
        <v>876</v>
      </c>
      <c r="D36" s="6" t="s">
        <v>526</v>
      </c>
      <c r="E36" s="117">
        <v>6.8609468251529802E-5</v>
      </c>
      <c r="F36" s="117">
        <f t="shared" si="0"/>
        <v>6.5444062347595449E-5</v>
      </c>
      <c r="G36" s="117">
        <v>6.5444062347595449E-5</v>
      </c>
      <c r="H36" s="122">
        <v>5.5045000840562529E-5</v>
      </c>
      <c r="I36" s="113">
        <v>0</v>
      </c>
      <c r="J36" s="113">
        <f t="shared" si="1"/>
        <v>0</v>
      </c>
      <c r="K36" s="113">
        <v>0</v>
      </c>
      <c r="L36" s="123">
        <v>0</v>
      </c>
      <c r="M36" s="142" t="s">
        <v>875</v>
      </c>
      <c r="N36" s="141">
        <v>142</v>
      </c>
      <c r="O36" s="142" t="s">
        <v>876</v>
      </c>
    </row>
    <row r="37" spans="1:15" ht="15" customHeight="1">
      <c r="A37" s="34">
        <v>35</v>
      </c>
      <c r="B37" s="34" t="s">
        <v>753</v>
      </c>
      <c r="C37" s="34" t="s">
        <v>754</v>
      </c>
      <c r="D37" s="6" t="s">
        <v>526</v>
      </c>
      <c r="E37" s="117">
        <v>5.1635252419760923E-4</v>
      </c>
      <c r="F37" s="117">
        <f t="shared" si="0"/>
        <v>4.9252978704106417E-4</v>
      </c>
      <c r="G37" s="117">
        <v>4.9252978704106417E-4</v>
      </c>
      <c r="H37" s="122">
        <v>4.1426680388023906E-4</v>
      </c>
      <c r="I37" s="113">
        <v>4.2138453982971764E-3</v>
      </c>
      <c r="J37" s="113">
        <f t="shared" si="1"/>
        <v>3.3970051814255723E-3</v>
      </c>
      <c r="K37" s="113">
        <v>3.1874113964630558E-4</v>
      </c>
      <c r="L37" s="123">
        <v>1.4554524397989666E-4</v>
      </c>
      <c r="M37" s="142" t="s">
        <v>753</v>
      </c>
      <c r="N37" s="141">
        <v>84</v>
      </c>
      <c r="O37" s="142" t="s">
        <v>1091</v>
      </c>
    </row>
    <row r="38" spans="1:15" ht="15" customHeight="1">
      <c r="A38" s="34">
        <v>36</v>
      </c>
      <c r="B38" s="34" t="s">
        <v>687</v>
      </c>
      <c r="C38" s="34" t="s">
        <v>688</v>
      </c>
      <c r="D38" s="6" t="s">
        <v>526</v>
      </c>
      <c r="E38" s="117">
        <v>1.4450599165052363E-3</v>
      </c>
      <c r="F38" s="117">
        <f t="shared" si="0"/>
        <v>1.3783898007352813E-3</v>
      </c>
      <c r="G38" s="117">
        <v>1.3783898007352813E-3</v>
      </c>
      <c r="H38" s="122">
        <v>1.159363661398445E-3</v>
      </c>
      <c r="I38" s="113">
        <v>4.529965671056019E-4</v>
      </c>
      <c r="J38" s="113">
        <f t="shared" si="1"/>
        <v>3.6518465680956676E-4</v>
      </c>
      <c r="K38" s="113">
        <v>0</v>
      </c>
      <c r="L38" s="123">
        <v>0</v>
      </c>
      <c r="M38" s="142" t="s">
        <v>687</v>
      </c>
      <c r="N38" s="141">
        <v>92</v>
      </c>
      <c r="O38" s="142" t="s">
        <v>1092</v>
      </c>
    </row>
    <row r="39" spans="1:15" ht="15" customHeight="1">
      <c r="A39" s="34">
        <v>37</v>
      </c>
      <c r="B39" s="34" t="s">
        <v>735</v>
      </c>
      <c r="C39" s="34" t="s">
        <v>736</v>
      </c>
      <c r="D39" s="6" t="s">
        <v>526</v>
      </c>
      <c r="E39" s="117">
        <v>6.1992240043067448E-4</v>
      </c>
      <c r="F39" s="117">
        <f t="shared" si="0"/>
        <v>5.9132130387195485E-4</v>
      </c>
      <c r="G39" s="117">
        <v>5.9132130387195485E-4</v>
      </c>
      <c r="H39" s="122">
        <v>4.9736034868670123E-4</v>
      </c>
      <c r="I39" s="113">
        <v>0</v>
      </c>
      <c r="J39" s="113">
        <f t="shared" si="1"/>
        <v>0</v>
      </c>
      <c r="K39" s="113">
        <v>0</v>
      </c>
      <c r="L39" s="123">
        <v>0</v>
      </c>
      <c r="M39" s="142" t="s">
        <v>735</v>
      </c>
      <c r="N39" s="141">
        <v>100</v>
      </c>
      <c r="O39" s="142" t="s">
        <v>1093</v>
      </c>
    </row>
    <row r="40" spans="1:15" ht="15" customHeight="1">
      <c r="A40" s="34">
        <v>38</v>
      </c>
      <c r="B40" s="34" t="s">
        <v>771</v>
      </c>
      <c r="C40" s="34" t="s">
        <v>772</v>
      </c>
      <c r="D40" s="6" t="s">
        <v>526</v>
      </c>
      <c r="E40" s="117">
        <v>4.269559181571044E-4</v>
      </c>
      <c r="F40" s="117">
        <f t="shared" si="0"/>
        <v>4.0725763425407949E-4</v>
      </c>
      <c r="G40" s="117">
        <v>4.0725763425407949E-4</v>
      </c>
      <c r="H40" s="122">
        <v>3.4254439617110625E-4</v>
      </c>
      <c r="I40" s="113">
        <v>0</v>
      </c>
      <c r="J40" s="113">
        <f t="shared" si="1"/>
        <v>0</v>
      </c>
      <c r="K40" s="113">
        <v>1.133269714394028E-4</v>
      </c>
      <c r="L40" s="123">
        <v>5.1747953608855209E-5</v>
      </c>
      <c r="M40" s="142" t="s">
        <v>771</v>
      </c>
      <c r="N40" s="141">
        <v>1655</v>
      </c>
      <c r="O40" s="142" t="s">
        <v>1094</v>
      </c>
    </row>
    <row r="41" spans="1:15" ht="15" customHeight="1">
      <c r="A41" s="34">
        <v>39</v>
      </c>
      <c r="B41" s="34" t="s">
        <v>555</v>
      </c>
      <c r="C41" s="34" t="s">
        <v>556</v>
      </c>
      <c r="D41" s="6" t="s">
        <v>526</v>
      </c>
      <c r="E41" s="117">
        <v>2.153797587375663E-2</v>
      </c>
      <c r="F41" s="117">
        <f t="shared" si="0"/>
        <v>2.0544287426272349E-2</v>
      </c>
      <c r="G41" s="117">
        <v>2.0544287426272349E-2</v>
      </c>
      <c r="H41" s="122">
        <v>1.7279800154237673E-2</v>
      </c>
      <c r="I41" s="113">
        <v>6.4165863436249984E-2</v>
      </c>
      <c r="J41" s="113">
        <f t="shared" si="1"/>
        <v>5.1727519631277814E-2</v>
      </c>
      <c r="K41" s="113">
        <v>2.6330807407726486E-2</v>
      </c>
      <c r="L41" s="123">
        <v>1.2023310805118533E-2</v>
      </c>
      <c r="M41" s="142" t="s">
        <v>555</v>
      </c>
      <c r="N41" s="141">
        <v>199</v>
      </c>
      <c r="O41" s="142" t="s">
        <v>1020</v>
      </c>
    </row>
    <row r="42" spans="1:15" ht="15" customHeight="1">
      <c r="A42" s="34">
        <v>40</v>
      </c>
      <c r="B42" s="34" t="s">
        <v>591</v>
      </c>
      <c r="C42" s="34" t="s">
        <v>592</v>
      </c>
      <c r="D42" s="6" t="s">
        <v>526</v>
      </c>
      <c r="E42" s="117">
        <v>9.4781109385660683E-3</v>
      </c>
      <c r="F42" s="117">
        <f t="shared" si="0"/>
        <v>9.0408233587659908E-3</v>
      </c>
      <c r="G42" s="117">
        <v>9.0408233587659908E-3</v>
      </c>
      <c r="H42" s="122">
        <v>7.6042365270580746E-3</v>
      </c>
      <c r="I42" s="113">
        <v>1.1178690711019111E-2</v>
      </c>
      <c r="J42" s="113">
        <f t="shared" si="1"/>
        <v>9.0117378967513231E-3</v>
      </c>
      <c r="K42" s="113">
        <v>1.3153765351172412E-2</v>
      </c>
      <c r="L42" s="123">
        <v>6.0063410371661123E-3</v>
      </c>
      <c r="M42" s="142" t="s">
        <v>591</v>
      </c>
      <c r="N42" s="141">
        <v>152</v>
      </c>
      <c r="O42" s="142" t="s">
        <v>990</v>
      </c>
    </row>
    <row r="43" spans="1:15" ht="15" customHeight="1">
      <c r="A43" s="34">
        <v>41</v>
      </c>
      <c r="B43" s="34" t="s">
        <v>553</v>
      </c>
      <c r="C43" s="34" t="s">
        <v>554</v>
      </c>
      <c r="D43" s="6" t="s">
        <v>526</v>
      </c>
      <c r="E43" s="117">
        <v>2.7485360870649119E-2</v>
      </c>
      <c r="F43" s="117">
        <f t="shared" si="0"/>
        <v>2.6217280446927442E-2</v>
      </c>
      <c r="G43" s="117">
        <v>2.6217280446927442E-2</v>
      </c>
      <c r="H43" s="122">
        <v>2.2051354583910672E-2</v>
      </c>
      <c r="I43" s="113">
        <v>4.2019506794030347E-2</v>
      </c>
      <c r="J43" s="113">
        <f t="shared" si="1"/>
        <v>3.3874162150787458E-2</v>
      </c>
      <c r="K43" s="113">
        <v>3.3874162150787458E-2</v>
      </c>
      <c r="L43" s="123">
        <v>1.5467796847064721E-2</v>
      </c>
      <c r="M43" s="142" t="s">
        <v>553</v>
      </c>
      <c r="N43" s="141">
        <v>524</v>
      </c>
      <c r="O43" s="142" t="s">
        <v>1095</v>
      </c>
    </row>
    <row r="44" spans="1:15" ht="15" customHeight="1">
      <c r="A44" s="34">
        <v>42</v>
      </c>
      <c r="B44" s="34" t="s">
        <v>605</v>
      </c>
      <c r="C44" s="34" t="s">
        <v>606</v>
      </c>
      <c r="D44" s="6" t="s">
        <v>526</v>
      </c>
      <c r="E44" s="117">
        <v>5.7921581515258677E-3</v>
      </c>
      <c r="F44" s="117">
        <f t="shared" si="0"/>
        <v>5.5249278103411048E-3</v>
      </c>
      <c r="G44" s="117">
        <v>5.5249278103411048E-3</v>
      </c>
      <c r="H44" s="122">
        <v>4.647016781277903E-3</v>
      </c>
      <c r="I44" s="113">
        <v>0</v>
      </c>
      <c r="J44" s="113">
        <f t="shared" si="1"/>
        <v>0</v>
      </c>
      <c r="K44" s="113">
        <v>5.4091553404701058E-3</v>
      </c>
      <c r="L44" s="123">
        <v>2.4699567637471976E-3</v>
      </c>
      <c r="M44" s="142" t="s">
        <v>605</v>
      </c>
      <c r="N44" s="141">
        <v>44</v>
      </c>
      <c r="O44" s="142" t="s">
        <v>1018</v>
      </c>
    </row>
    <row r="45" spans="1:15" ht="15" customHeight="1">
      <c r="A45" s="34">
        <v>43</v>
      </c>
      <c r="B45" s="34" t="s">
        <v>627</v>
      </c>
      <c r="C45" s="34" t="s">
        <v>628</v>
      </c>
      <c r="D45" s="6" t="s">
        <v>526</v>
      </c>
      <c r="E45" s="117">
        <v>4.1019342249724484E-3</v>
      </c>
      <c r="F45" s="117">
        <f t="shared" si="0"/>
        <v>3.9126850273882852E-3</v>
      </c>
      <c r="G45" s="117">
        <v>3.9126850273882852E-3</v>
      </c>
      <c r="H45" s="122">
        <v>3.2909593765362865E-3</v>
      </c>
      <c r="I45" s="113">
        <v>0</v>
      </c>
      <c r="J45" s="113">
        <f t="shared" si="1"/>
        <v>0</v>
      </c>
      <c r="K45" s="113">
        <v>2.4404051038685918E-3</v>
      </c>
      <c r="L45" s="123">
        <v>1.1143505248380513E-3</v>
      </c>
      <c r="M45" s="142" t="s">
        <v>627</v>
      </c>
      <c r="N45" s="141">
        <v>550</v>
      </c>
      <c r="O45" s="142" t="s">
        <v>997</v>
      </c>
    </row>
    <row r="46" spans="1:15" ht="15" customHeight="1">
      <c r="A46" s="34">
        <v>44</v>
      </c>
      <c r="B46" s="34" t="s">
        <v>541</v>
      </c>
      <c r="C46" s="34" t="s">
        <v>542</v>
      </c>
      <c r="D46" s="6" t="s">
        <v>526</v>
      </c>
      <c r="E46" s="117">
        <v>6.0137209740560305E-2</v>
      </c>
      <c r="F46" s="117">
        <f t="shared" si="0"/>
        <v>5.7362684830076636E-2</v>
      </c>
      <c r="G46" s="117">
        <v>5.7362684830076636E-2</v>
      </c>
      <c r="H46" s="122">
        <v>4.8247754210577455E-2</v>
      </c>
      <c r="I46" s="113">
        <v>7.3388053386569715E-2</v>
      </c>
      <c r="J46" s="113">
        <f t="shared" si="1"/>
        <v>5.9162018072532116E-2</v>
      </c>
      <c r="K46" s="113">
        <v>5.9162018072532095E-2</v>
      </c>
      <c r="L46" s="123">
        <v>2.7014869697287107E-2</v>
      </c>
      <c r="M46" s="142" t="s">
        <v>541</v>
      </c>
      <c r="N46" s="141">
        <v>717</v>
      </c>
      <c r="O46" s="142" t="s">
        <v>1096</v>
      </c>
    </row>
    <row r="47" spans="1:15" ht="15" customHeight="1">
      <c r="A47" s="34">
        <v>45</v>
      </c>
      <c r="B47" s="34" t="s">
        <v>571</v>
      </c>
      <c r="C47" s="34" t="s">
        <v>572</v>
      </c>
      <c r="D47" s="6" t="s">
        <v>526</v>
      </c>
      <c r="E47" s="117">
        <v>1.4004879983299292E-2</v>
      </c>
      <c r="F47" s="117">
        <f t="shared" si="0"/>
        <v>1.3358742782228081E-2</v>
      </c>
      <c r="G47" s="117">
        <v>1.3358742782228081E-2</v>
      </c>
      <c r="H47" s="122">
        <v>1.1236038554132037E-2</v>
      </c>
      <c r="I47" s="113">
        <v>0</v>
      </c>
      <c r="J47" s="113">
        <f t="shared" si="1"/>
        <v>0</v>
      </c>
      <c r="K47" s="113">
        <v>1.6222481346357752E-2</v>
      </c>
      <c r="L47" s="123">
        <v>7.4075941628839815E-3</v>
      </c>
      <c r="M47" s="142" t="s">
        <v>571</v>
      </c>
      <c r="N47" s="141">
        <v>605</v>
      </c>
      <c r="O47" s="142" t="s">
        <v>987</v>
      </c>
    </row>
    <row r="48" spans="1:15" ht="15" customHeight="1">
      <c r="A48" s="34">
        <v>46</v>
      </c>
      <c r="B48" s="34" t="s">
        <v>699</v>
      </c>
      <c r="C48" s="34" t="s">
        <v>700</v>
      </c>
      <c r="D48" s="6" t="s">
        <v>526</v>
      </c>
      <c r="E48" s="117">
        <v>1.087023069533055E-3</v>
      </c>
      <c r="F48" s="117">
        <f t="shared" si="0"/>
        <v>1.0368715477431154E-3</v>
      </c>
      <c r="G48" s="117">
        <v>1.0368715477431154E-3</v>
      </c>
      <c r="H48" s="122">
        <v>8.7211265880673429E-4</v>
      </c>
      <c r="I48" s="113">
        <v>0</v>
      </c>
      <c r="J48" s="113">
        <f t="shared" si="1"/>
        <v>0</v>
      </c>
      <c r="K48" s="113">
        <v>0</v>
      </c>
      <c r="L48" s="123">
        <v>0</v>
      </c>
      <c r="M48" s="142" t="s">
        <v>699</v>
      </c>
      <c r="N48" s="141">
        <v>108</v>
      </c>
      <c r="O48" s="142" t="s">
        <v>700</v>
      </c>
    </row>
    <row r="49" spans="1:15" ht="15" customHeight="1">
      <c r="A49" s="34">
        <v>47</v>
      </c>
      <c r="B49" s="34" t="s">
        <v>565</v>
      </c>
      <c r="C49" s="34" t="s">
        <v>566</v>
      </c>
      <c r="D49" s="6" t="s">
        <v>526</v>
      </c>
      <c r="E49" s="117">
        <v>1.4871601960726816E-2</v>
      </c>
      <c r="F49" s="117">
        <f t="shared" si="0"/>
        <v>1.4185477175808422E-2</v>
      </c>
      <c r="G49" s="117">
        <v>1.4185477175808422E-2</v>
      </c>
      <c r="H49" s="122">
        <v>1.1931404852572464E-2</v>
      </c>
      <c r="I49" s="113">
        <v>0</v>
      </c>
      <c r="J49" s="113">
        <f t="shared" si="1"/>
        <v>0</v>
      </c>
      <c r="K49" s="113">
        <v>1.9650082356191669E-2</v>
      </c>
      <c r="L49" s="123">
        <v>8.9727232384579567E-3</v>
      </c>
      <c r="M49" s="142" t="s">
        <v>565</v>
      </c>
      <c r="N49" s="141">
        <v>601</v>
      </c>
      <c r="O49" s="142" t="s">
        <v>988</v>
      </c>
    </row>
    <row r="50" spans="1:15" ht="15" customHeight="1">
      <c r="A50" s="34">
        <v>48</v>
      </c>
      <c r="B50" s="34" t="s">
        <v>631</v>
      </c>
      <c r="C50" s="34" t="s">
        <v>632</v>
      </c>
      <c r="D50" s="6" t="s">
        <v>526</v>
      </c>
      <c r="E50" s="117">
        <v>3.9136059113996733E-3</v>
      </c>
      <c r="F50" s="117">
        <f t="shared" si="0"/>
        <v>3.7330455372513037E-3</v>
      </c>
      <c r="G50" s="117">
        <v>3.7330455372513037E-3</v>
      </c>
      <c r="H50" s="122">
        <v>3.1398646013820713E-3</v>
      </c>
      <c r="I50" s="113">
        <v>0</v>
      </c>
      <c r="J50" s="113">
        <f t="shared" si="1"/>
        <v>0</v>
      </c>
      <c r="K50" s="113">
        <v>2.0336709200009374E-3</v>
      </c>
      <c r="L50" s="123">
        <v>9.2862543741547437E-4</v>
      </c>
      <c r="M50" s="142" t="s">
        <v>631</v>
      </c>
      <c r="N50" s="141">
        <v>385</v>
      </c>
      <c r="O50" s="142" t="s">
        <v>996</v>
      </c>
    </row>
    <row r="51" spans="1:15" ht="15" customHeight="1">
      <c r="A51" s="34">
        <v>49</v>
      </c>
      <c r="B51" s="34" t="s">
        <v>691</v>
      </c>
      <c r="C51" s="34" t="s">
        <v>692</v>
      </c>
      <c r="D51" s="6" t="s">
        <v>526</v>
      </c>
      <c r="E51" s="117">
        <v>1.3480081070905957E-3</v>
      </c>
      <c r="F51" s="117">
        <f t="shared" si="0"/>
        <v>1.2858156294416991E-3</v>
      </c>
      <c r="G51" s="117">
        <v>1.2858156294416991E-3</v>
      </c>
      <c r="H51" s="122">
        <v>1.081499525923413E-3</v>
      </c>
      <c r="I51" s="113">
        <v>3.2716750866856485E-4</v>
      </c>
      <c r="J51" s="113">
        <f t="shared" si="1"/>
        <v>2.6374715185097336E-4</v>
      </c>
      <c r="K51" s="113">
        <v>0</v>
      </c>
      <c r="L51" s="123">
        <v>0</v>
      </c>
      <c r="M51" s="142" t="s">
        <v>691</v>
      </c>
      <c r="N51" s="141">
        <v>388</v>
      </c>
      <c r="O51" s="142" t="s">
        <v>1012</v>
      </c>
    </row>
    <row r="52" spans="1:15" ht="15" customHeight="1">
      <c r="A52" s="34">
        <v>50</v>
      </c>
      <c r="B52" s="34" t="s">
        <v>629</v>
      </c>
      <c r="C52" s="34" t="s">
        <v>630</v>
      </c>
      <c r="D52" s="6" t="s">
        <v>526</v>
      </c>
      <c r="E52" s="117">
        <v>4.0627196571452334E-3</v>
      </c>
      <c r="F52" s="117">
        <f t="shared" si="0"/>
        <v>3.8752796854257194E-3</v>
      </c>
      <c r="G52" s="117">
        <v>3.8752796854257194E-3</v>
      </c>
      <c r="H52" s="122">
        <v>3.2594977434115724E-3</v>
      </c>
      <c r="I52" s="113">
        <v>2.3831474270056278E-2</v>
      </c>
      <c r="J52" s="113">
        <f t="shared" si="1"/>
        <v>1.9211820540237599E-2</v>
      </c>
      <c r="K52" s="113">
        <v>5.8000046024560071E-3</v>
      </c>
      <c r="L52" s="123">
        <v>2.6484283951727014E-3</v>
      </c>
      <c r="M52" s="142" t="s">
        <v>629</v>
      </c>
      <c r="N52" s="141">
        <v>604</v>
      </c>
      <c r="O52" s="142" t="s">
        <v>1097</v>
      </c>
    </row>
    <row r="53" spans="1:15" ht="15" customHeight="1">
      <c r="A53" s="34">
        <v>51</v>
      </c>
      <c r="B53" s="34" t="s">
        <v>829</v>
      </c>
      <c r="C53" s="34" t="s">
        <v>830</v>
      </c>
      <c r="D53" s="6" t="s">
        <v>526</v>
      </c>
      <c r="E53" s="117">
        <v>1.5437667195288687E-4</v>
      </c>
      <c r="F53" s="117">
        <f t="shared" si="0"/>
        <v>1.4725426099004564E-4</v>
      </c>
      <c r="G53" s="117">
        <v>1.4725426099004564E-4</v>
      </c>
      <c r="H53" s="122">
        <v>1.2385555891872738E-4</v>
      </c>
      <c r="I53" s="113">
        <v>0</v>
      </c>
      <c r="J53" s="113">
        <f t="shared" si="1"/>
        <v>0</v>
      </c>
      <c r="K53" s="113">
        <v>0</v>
      </c>
      <c r="L53" s="123">
        <v>0</v>
      </c>
      <c r="M53" s="142" t="s">
        <v>829</v>
      </c>
      <c r="N53" s="141">
        <v>107</v>
      </c>
      <c r="O53" s="142" t="s">
        <v>830</v>
      </c>
    </row>
    <row r="54" spans="1:15" ht="15" customHeight="1">
      <c r="A54" s="34">
        <v>52</v>
      </c>
      <c r="B54" s="34" t="s">
        <v>677</v>
      </c>
      <c r="C54" s="34" t="s">
        <v>678</v>
      </c>
      <c r="D54" s="6" t="s">
        <v>526</v>
      </c>
      <c r="E54" s="117">
        <v>1.6330267046262101E-3</v>
      </c>
      <c r="F54" s="117">
        <f t="shared" si="0"/>
        <v>1.5576844449667205E-3</v>
      </c>
      <c r="G54" s="117">
        <v>1.5576844449667205E-3</v>
      </c>
      <c r="H54" s="122">
        <v>1.3101683866615086E-3</v>
      </c>
      <c r="I54" s="113">
        <v>0</v>
      </c>
      <c r="J54" s="113">
        <f t="shared" si="1"/>
        <v>0</v>
      </c>
      <c r="K54" s="113">
        <v>1.0184876584983988E-3</v>
      </c>
      <c r="L54" s="123">
        <v>4.650671542153447E-4</v>
      </c>
      <c r="M54" s="142" t="s">
        <v>677</v>
      </c>
      <c r="N54" s="141">
        <v>603</v>
      </c>
      <c r="O54" s="142" t="s">
        <v>1098</v>
      </c>
    </row>
    <row r="55" spans="1:15" ht="15" customHeight="1">
      <c r="A55" s="34">
        <v>53</v>
      </c>
      <c r="B55" s="34" t="s">
        <v>781</v>
      </c>
      <c r="C55" s="34" t="s">
        <v>782</v>
      </c>
      <c r="D55" s="6" t="s">
        <v>526</v>
      </c>
      <c r="E55" s="117">
        <v>3.7844092968278731E-4</v>
      </c>
      <c r="F55" s="117">
        <f t="shared" si="0"/>
        <v>3.6098096120268489E-4</v>
      </c>
      <c r="G55" s="117">
        <v>3.6098096120268489E-4</v>
      </c>
      <c r="H55" s="122">
        <v>3.0362108646757823E-4</v>
      </c>
      <c r="I55" s="113">
        <v>9.8654460171871826E-4</v>
      </c>
      <c r="J55" s="113">
        <f t="shared" si="1"/>
        <v>7.9530614129796494E-4</v>
      </c>
      <c r="K55" s="113">
        <v>0</v>
      </c>
      <c r="L55" s="123">
        <v>0</v>
      </c>
      <c r="M55" s="142" t="s">
        <v>781</v>
      </c>
      <c r="N55" s="141">
        <v>610</v>
      </c>
      <c r="O55" s="142" t="s">
        <v>1099</v>
      </c>
    </row>
    <row r="56" spans="1:15" ht="15" customHeight="1">
      <c r="A56" s="34">
        <v>54</v>
      </c>
      <c r="B56" s="34" t="s">
        <v>851</v>
      </c>
      <c r="C56" s="34" t="s">
        <v>852</v>
      </c>
      <c r="D56" s="6" t="s">
        <v>526</v>
      </c>
      <c r="E56" s="117">
        <v>1.0447203975499347E-4</v>
      </c>
      <c r="F56" s="117">
        <f t="shared" si="0"/>
        <v>9.9652057617482197E-5</v>
      </c>
      <c r="G56" s="117">
        <v>9.9652057617482197E-5</v>
      </c>
      <c r="H56" s="122">
        <v>8.3817345662064266E-5</v>
      </c>
      <c r="I56" s="113">
        <v>0</v>
      </c>
      <c r="J56" s="113">
        <f t="shared" si="1"/>
        <v>0</v>
      </c>
      <c r="K56" s="113">
        <v>0</v>
      </c>
      <c r="L56" s="123">
        <v>0</v>
      </c>
      <c r="M56" s="142" t="s">
        <v>851</v>
      </c>
      <c r="N56" s="141">
        <v>242</v>
      </c>
      <c r="O56" s="142" t="s">
        <v>1100</v>
      </c>
    </row>
    <row r="57" spans="1:15" ht="15" customHeight="1">
      <c r="A57" s="34">
        <v>55</v>
      </c>
      <c r="B57" s="34" t="s">
        <v>543</v>
      </c>
      <c r="C57" s="34" t="s">
        <v>544</v>
      </c>
      <c r="D57" s="6" t="s">
        <v>526</v>
      </c>
      <c r="E57" s="117">
        <v>3.9523975984746593E-2</v>
      </c>
      <c r="F57" s="117">
        <f t="shared" si="0"/>
        <v>3.7700475087313438E-2</v>
      </c>
      <c r="G57" s="117">
        <v>3.7700475087313438E-2</v>
      </c>
      <c r="H57" s="122">
        <v>3.1709869595939334E-2</v>
      </c>
      <c r="I57" s="113">
        <v>3.352636130654691E-2</v>
      </c>
      <c r="J57" s="113">
        <f t="shared" si="1"/>
        <v>2.7027385275859562E-2</v>
      </c>
      <c r="K57" s="113">
        <v>2.7027385275859551E-2</v>
      </c>
      <c r="L57" s="123">
        <v>1.2341385829512701E-2</v>
      </c>
      <c r="M57" s="142" t="s">
        <v>543</v>
      </c>
      <c r="N57" s="141">
        <v>678</v>
      </c>
      <c r="O57" s="142" t="s">
        <v>1101</v>
      </c>
    </row>
    <row r="58" spans="1:15" ht="15" customHeight="1">
      <c r="A58" s="34">
        <v>56</v>
      </c>
      <c r="B58" s="34" t="s">
        <v>575</v>
      </c>
      <c r="C58" s="34" t="s">
        <v>576</v>
      </c>
      <c r="D58" s="6" t="s">
        <v>526</v>
      </c>
      <c r="E58" s="117">
        <v>1.3576289821197329E-2</v>
      </c>
      <c r="F58" s="117">
        <f t="shared" si="0"/>
        <v>1.2949926302448098E-2</v>
      </c>
      <c r="G58" s="117">
        <v>1.2949926302448098E-2</v>
      </c>
      <c r="H58" s="122">
        <v>1.0892183012989096E-2</v>
      </c>
      <c r="I58" s="113">
        <v>0</v>
      </c>
      <c r="J58" s="113">
        <f t="shared" si="1"/>
        <v>0</v>
      </c>
      <c r="K58" s="113">
        <v>8.5551470536439547E-3</v>
      </c>
      <c r="L58" s="123">
        <v>3.9064959314263894E-3</v>
      </c>
      <c r="M58" s="142" t="s">
        <v>575</v>
      </c>
      <c r="N58" s="141">
        <v>497</v>
      </c>
      <c r="O58" s="142" t="s">
        <v>1102</v>
      </c>
    </row>
    <row r="59" spans="1:15" ht="15" customHeight="1">
      <c r="A59" s="34">
        <v>57</v>
      </c>
      <c r="B59" s="34" t="s">
        <v>823</v>
      </c>
      <c r="C59" s="34" t="s">
        <v>824</v>
      </c>
      <c r="D59" s="6" t="s">
        <v>526</v>
      </c>
      <c r="E59" s="117">
        <v>1.6851151444409942E-4</v>
      </c>
      <c r="F59" s="117">
        <f t="shared" si="0"/>
        <v>1.6073697025514373E-4</v>
      </c>
      <c r="G59" s="117">
        <v>1.6073697025514373E-4</v>
      </c>
      <c r="H59" s="122">
        <v>1.3519586568160139E-4</v>
      </c>
      <c r="I59" s="113">
        <v>0</v>
      </c>
      <c r="J59" s="113">
        <f t="shared" si="1"/>
        <v>0</v>
      </c>
      <c r="K59" s="113">
        <v>0</v>
      </c>
      <c r="L59" s="123">
        <v>0</v>
      </c>
      <c r="M59" s="142" t="s">
        <v>823</v>
      </c>
      <c r="N59" s="141">
        <v>106</v>
      </c>
      <c r="O59" s="142" t="s">
        <v>824</v>
      </c>
    </row>
    <row r="60" spans="1:15" ht="15" customHeight="1">
      <c r="A60" s="34">
        <v>58</v>
      </c>
      <c r="B60" s="34" t="s">
        <v>695</v>
      </c>
      <c r="C60" s="34" t="s">
        <v>696</v>
      </c>
      <c r="D60" s="6" t="s">
        <v>526</v>
      </c>
      <c r="E60" s="117">
        <v>1.2614423373949698E-3</v>
      </c>
      <c r="F60" s="117">
        <f t="shared" si="0"/>
        <v>1.2032437079051727E-3</v>
      </c>
      <c r="G60" s="117">
        <v>1.2032437079051727E-3</v>
      </c>
      <c r="H60" s="122">
        <v>1.0120482827190407E-3</v>
      </c>
      <c r="I60" s="113">
        <v>0</v>
      </c>
      <c r="J60" s="113">
        <f t="shared" si="1"/>
        <v>0</v>
      </c>
      <c r="K60" s="113">
        <v>7.9530614129796461E-4</v>
      </c>
      <c r="L60" s="123">
        <v>3.6315684414747642E-4</v>
      </c>
      <c r="M60" s="142" t="s">
        <v>695</v>
      </c>
      <c r="N60" s="141">
        <v>598</v>
      </c>
      <c r="O60" s="142" t="s">
        <v>1103</v>
      </c>
    </row>
    <row r="61" spans="1:15" ht="15" customHeight="1">
      <c r="A61" s="34">
        <v>59</v>
      </c>
      <c r="B61" s="34" t="s">
        <v>775</v>
      </c>
      <c r="C61" s="34" t="s">
        <v>776</v>
      </c>
      <c r="D61" s="6" t="s">
        <v>526</v>
      </c>
      <c r="E61" s="117">
        <v>4.2262217312302031E-4</v>
      </c>
      <c r="F61" s="117">
        <f t="shared" si="0"/>
        <v>4.0312383337444857E-4</v>
      </c>
      <c r="G61" s="117">
        <v>4.0312383337444857E-4</v>
      </c>
      <c r="H61" s="122">
        <v>3.3906745625124867E-4</v>
      </c>
      <c r="I61" s="113">
        <v>0</v>
      </c>
      <c r="J61" s="113">
        <f t="shared" si="1"/>
        <v>0</v>
      </c>
      <c r="K61" s="113">
        <v>0</v>
      </c>
      <c r="L61" s="123">
        <v>0</v>
      </c>
      <c r="M61" s="142" t="s">
        <v>775</v>
      </c>
      <c r="N61" s="141">
        <v>744</v>
      </c>
      <c r="O61" s="142" t="s">
        <v>1104</v>
      </c>
    </row>
    <row r="62" spans="1:15" ht="15" customHeight="1">
      <c r="A62" s="34">
        <v>60</v>
      </c>
      <c r="B62" s="34" t="s">
        <v>881</v>
      </c>
      <c r="C62" s="34" t="s">
        <v>882</v>
      </c>
      <c r="D62" s="6" t="s">
        <v>526</v>
      </c>
      <c r="E62" s="117">
        <v>5.968428399715091E-5</v>
      </c>
      <c r="F62" s="117">
        <f t="shared" si="0"/>
        <v>5.6930655529370686E-5</v>
      </c>
      <c r="G62" s="117">
        <v>5.6930655529370686E-5</v>
      </c>
      <c r="H62" s="122">
        <v>4.7884374365753679E-5</v>
      </c>
      <c r="I62" s="113">
        <v>0</v>
      </c>
      <c r="J62" s="113">
        <f t="shared" si="1"/>
        <v>0</v>
      </c>
      <c r="K62" s="113">
        <v>0</v>
      </c>
      <c r="L62" s="123">
        <v>0</v>
      </c>
      <c r="M62" s="142" t="s">
        <v>881</v>
      </c>
      <c r="N62" s="141">
        <v>741</v>
      </c>
      <c r="O62" s="142" t="s">
        <v>1105</v>
      </c>
    </row>
    <row r="63" spans="1:15" ht="15" customHeight="1">
      <c r="A63" s="34">
        <v>61</v>
      </c>
      <c r="B63" s="34" t="s">
        <v>857</v>
      </c>
      <c r="C63" s="34" t="s">
        <v>858</v>
      </c>
      <c r="D63" s="6" t="s">
        <v>526</v>
      </c>
      <c r="E63" s="117">
        <v>8.6852845113075401E-5</v>
      </c>
      <c r="F63" s="117">
        <f t="shared" si="0"/>
        <v>8.2845752277338483E-5</v>
      </c>
      <c r="G63" s="117">
        <v>8.2845752277338483E-5</v>
      </c>
      <c r="H63" s="122">
        <v>6.9681562240469391E-5</v>
      </c>
      <c r="I63" s="113">
        <v>0</v>
      </c>
      <c r="J63" s="113">
        <f t="shared" si="1"/>
        <v>0</v>
      </c>
      <c r="K63" s="113">
        <v>0</v>
      </c>
      <c r="L63" s="123">
        <v>0</v>
      </c>
      <c r="M63" s="142" t="s">
        <v>857</v>
      </c>
      <c r="N63" s="141">
        <v>36</v>
      </c>
      <c r="O63" s="142" t="s">
        <v>1106</v>
      </c>
    </row>
    <row r="64" spans="1:15" ht="15" customHeight="1">
      <c r="A64" s="34">
        <v>62</v>
      </c>
      <c r="B64" s="34" t="s">
        <v>847</v>
      </c>
      <c r="C64" s="34" t="s">
        <v>848</v>
      </c>
      <c r="D64" s="6" t="s">
        <v>526</v>
      </c>
      <c r="E64" s="117">
        <v>1.1165110192913341E-4</v>
      </c>
      <c r="F64" s="117">
        <f t="shared" si="0"/>
        <v>1.0649990244844986E-4</v>
      </c>
      <c r="G64" s="117">
        <v>1.0649990244844986E-4</v>
      </c>
      <c r="H64" s="122">
        <v>8.9577067949391176E-5</v>
      </c>
      <c r="I64" s="113">
        <v>3.9538529169476648E-4</v>
      </c>
      <c r="J64" s="113">
        <f t="shared" si="1"/>
        <v>3.1874113964630568E-4</v>
      </c>
      <c r="K64" s="113">
        <v>0</v>
      </c>
      <c r="L64" s="123">
        <v>0</v>
      </c>
      <c r="M64" s="142" t="s">
        <v>847</v>
      </c>
      <c r="N64" s="141">
        <v>1</v>
      </c>
      <c r="O64" s="142" t="s">
        <v>1107</v>
      </c>
    </row>
    <row r="65" spans="1:15" ht="15" customHeight="1">
      <c r="A65" s="34">
        <v>63</v>
      </c>
      <c r="B65" s="34" t="s">
        <v>737</v>
      </c>
      <c r="C65" s="34" t="s">
        <v>738</v>
      </c>
      <c r="D65" s="6" t="s">
        <v>526</v>
      </c>
      <c r="E65" s="117">
        <v>6.0764897486708747E-4</v>
      </c>
      <c r="F65" s="117">
        <f t="shared" si="0"/>
        <v>5.7961413213208283E-4</v>
      </c>
      <c r="G65" s="117">
        <v>5.7961413213208283E-4</v>
      </c>
      <c r="H65" s="122">
        <v>4.8751344653629483E-4</v>
      </c>
      <c r="I65" s="113">
        <v>4.1285069526244217E-3</v>
      </c>
      <c r="J65" s="113">
        <f t="shared" si="1"/>
        <v>3.3282093157200343E-3</v>
      </c>
      <c r="K65" s="113">
        <v>0</v>
      </c>
      <c r="L65" s="123">
        <v>0</v>
      </c>
      <c r="M65" s="142" t="s">
        <v>737</v>
      </c>
      <c r="N65" s="141">
        <v>51</v>
      </c>
      <c r="O65" s="142" t="s">
        <v>1003</v>
      </c>
    </row>
    <row r="66" spans="1:15" ht="15" customHeight="1">
      <c r="A66" s="34">
        <v>64</v>
      </c>
      <c r="B66" s="34" t="s">
        <v>727</v>
      </c>
      <c r="C66" s="34" t="s">
        <v>728</v>
      </c>
      <c r="D66" s="6" t="s">
        <v>526</v>
      </c>
      <c r="E66" s="117">
        <v>8.1602807578467801E-4</v>
      </c>
      <c r="F66" s="117">
        <f t="shared" si="0"/>
        <v>7.783793349520683E-4</v>
      </c>
      <c r="G66" s="117">
        <v>7.783793349520683E-4</v>
      </c>
      <c r="H66" s="122">
        <v>6.5469485862818466E-4</v>
      </c>
      <c r="I66" s="113">
        <v>0</v>
      </c>
      <c r="J66" s="113">
        <f t="shared" si="1"/>
        <v>0</v>
      </c>
      <c r="K66" s="113">
        <v>0</v>
      </c>
      <c r="L66" s="123">
        <v>0</v>
      </c>
      <c r="M66" s="142" t="s">
        <v>727</v>
      </c>
      <c r="N66" s="141">
        <v>391</v>
      </c>
      <c r="O66" s="142" t="s">
        <v>1009</v>
      </c>
    </row>
    <row r="67" spans="1:15" ht="15" customHeight="1">
      <c r="A67" s="34">
        <v>65</v>
      </c>
      <c r="B67" s="34" t="s">
        <v>595</v>
      </c>
      <c r="C67" s="34" t="s">
        <v>596</v>
      </c>
      <c r="D67" s="6" t="s">
        <v>526</v>
      </c>
      <c r="E67" s="117">
        <v>7.8766476524010417E-3</v>
      </c>
      <c r="F67" s="117">
        <f t="shared" si="0"/>
        <v>7.5132461042252919E-3</v>
      </c>
      <c r="G67" s="117">
        <v>7.5132461042252919E-3</v>
      </c>
      <c r="H67" s="122">
        <v>6.3193912982638925E-3</v>
      </c>
      <c r="I67" s="113">
        <v>1.2457508865639479E-2</v>
      </c>
      <c r="J67" s="113">
        <f t="shared" si="1"/>
        <v>1.004266131389946E-2</v>
      </c>
      <c r="K67" s="113">
        <v>1.0042661313899456E-2</v>
      </c>
      <c r="L67" s="123">
        <v>4.5857324622761708E-3</v>
      </c>
      <c r="M67" s="142" t="s">
        <v>595</v>
      </c>
      <c r="N67" s="141">
        <v>600</v>
      </c>
      <c r="O67" s="142" t="s">
        <v>995</v>
      </c>
    </row>
    <row r="68" spans="1:15" ht="15" customHeight="1">
      <c r="A68" s="34">
        <v>66</v>
      </c>
      <c r="B68" s="34" t="s">
        <v>883</v>
      </c>
      <c r="C68" s="34" t="s">
        <v>884</v>
      </c>
      <c r="D68" s="6" t="s">
        <v>526</v>
      </c>
      <c r="E68" s="117">
        <v>5.8958528389904422E-5</v>
      </c>
      <c r="F68" s="117">
        <f t="shared" si="0"/>
        <v>5.6238383800407138E-5</v>
      </c>
      <c r="G68" s="117">
        <v>5.6238383800407138E-5</v>
      </c>
      <c r="H68" s="122">
        <v>4.7302104614522444E-5</v>
      </c>
      <c r="I68" s="113">
        <v>0</v>
      </c>
      <c r="J68" s="113">
        <f t="shared" si="1"/>
        <v>0</v>
      </c>
      <c r="K68" s="113">
        <v>0</v>
      </c>
      <c r="L68" s="123">
        <v>0</v>
      </c>
      <c r="M68" s="142" t="s">
        <v>883</v>
      </c>
      <c r="N68" s="141">
        <v>739</v>
      </c>
      <c r="O68" s="142" t="s">
        <v>1108</v>
      </c>
    </row>
    <row r="69" spans="1:15" ht="15" customHeight="1">
      <c r="A69" s="34">
        <v>67</v>
      </c>
      <c r="B69" s="34" t="s">
        <v>787</v>
      </c>
      <c r="C69" s="34" t="s">
        <v>788</v>
      </c>
      <c r="D69" s="6" t="s">
        <v>526</v>
      </c>
      <c r="E69" s="117">
        <v>3.5564992524851608E-4</v>
      </c>
      <c r="F69" s="117">
        <f t="shared" si="0"/>
        <v>3.3924145566253646E-4</v>
      </c>
      <c r="G69" s="117">
        <v>3.3924145566253646E-4</v>
      </c>
      <c r="H69" s="122">
        <v>2.8533598835775941E-4</v>
      </c>
      <c r="I69" s="113">
        <v>0</v>
      </c>
      <c r="J69" s="113">
        <f t="shared" si="1"/>
        <v>0</v>
      </c>
      <c r="K69" s="113">
        <v>8.6762200373482665E-5</v>
      </c>
      <c r="L69" s="123">
        <v>3.9617809096133032E-5</v>
      </c>
      <c r="M69" s="142" t="s">
        <v>787</v>
      </c>
      <c r="N69" s="141">
        <v>743</v>
      </c>
      <c r="O69" s="142" t="s">
        <v>1109</v>
      </c>
    </row>
    <row r="70" spans="1:15" ht="15" customHeight="1">
      <c r="A70" s="34">
        <v>68</v>
      </c>
      <c r="B70" s="34" t="s">
        <v>767</v>
      </c>
      <c r="C70" s="34" t="s">
        <v>768</v>
      </c>
      <c r="D70" s="6" t="s">
        <v>526</v>
      </c>
      <c r="E70" s="117">
        <v>4.670164910269248E-4</v>
      </c>
      <c r="F70" s="117">
        <f t="shared" si="0"/>
        <v>4.4546994948382852E-4</v>
      </c>
      <c r="G70" s="117">
        <v>4.4546994948382852E-4</v>
      </c>
      <c r="H70" s="122">
        <v>3.7468477451084816E-4</v>
      </c>
      <c r="I70" s="113">
        <v>0</v>
      </c>
      <c r="J70" s="113">
        <f t="shared" si="1"/>
        <v>0</v>
      </c>
      <c r="K70" s="113">
        <v>0</v>
      </c>
      <c r="L70" s="123">
        <v>0</v>
      </c>
      <c r="M70" s="142" t="s">
        <v>767</v>
      </c>
      <c r="N70" s="141">
        <v>116</v>
      </c>
      <c r="O70" s="142" t="s">
        <v>1110</v>
      </c>
    </row>
    <row r="71" spans="1:15" ht="15" customHeight="1">
      <c r="A71" s="34">
        <v>69</v>
      </c>
      <c r="B71" s="34" t="s">
        <v>849</v>
      </c>
      <c r="C71" s="34" t="s">
        <v>850</v>
      </c>
      <c r="D71" s="6" t="s">
        <v>526</v>
      </c>
      <c r="E71" s="117">
        <v>1.1036887575725584E-4</v>
      </c>
      <c r="F71" s="117">
        <f t="shared" si="0"/>
        <v>1.0527683380100843E-4</v>
      </c>
      <c r="G71" s="117">
        <v>1.0527683380100843E-4</v>
      </c>
      <c r="H71" s="122">
        <v>8.8548344910028184E-5</v>
      </c>
      <c r="I71" s="113">
        <v>0</v>
      </c>
      <c r="J71" s="113">
        <f t="shared" si="1"/>
        <v>0</v>
      </c>
      <c r="K71" s="113"/>
      <c r="L71" s="123">
        <v>0</v>
      </c>
      <c r="M71" s="142" t="s">
        <v>849</v>
      </c>
      <c r="N71" s="141">
        <v>746</v>
      </c>
      <c r="O71" s="142" t="s">
        <v>1111</v>
      </c>
    </row>
    <row r="72" spans="1:15" ht="15" customHeight="1">
      <c r="A72" s="34">
        <v>70</v>
      </c>
      <c r="B72" s="34" t="s">
        <v>797</v>
      </c>
      <c r="C72" s="34" t="s">
        <v>798</v>
      </c>
      <c r="D72" s="6" t="s">
        <v>526</v>
      </c>
      <c r="E72" s="117">
        <v>2.3705697392025442E-4</v>
      </c>
      <c r="F72" s="117">
        <f t="shared" si="0"/>
        <v>2.2611997697305459E-4</v>
      </c>
      <c r="G72" s="117">
        <v>2.2611997697305459E-4</v>
      </c>
      <c r="H72" s="122">
        <v>1.9018951263203622E-4</v>
      </c>
      <c r="I72" s="113">
        <v>0</v>
      </c>
      <c r="J72" s="113">
        <f t="shared" si="1"/>
        <v>0</v>
      </c>
      <c r="K72" s="113">
        <v>0</v>
      </c>
      <c r="L72" s="123">
        <v>0</v>
      </c>
      <c r="M72" s="142" t="s">
        <v>797</v>
      </c>
      <c r="N72" s="141">
        <v>125</v>
      </c>
      <c r="O72" s="142" t="s">
        <v>1112</v>
      </c>
    </row>
    <row r="73" spans="1:15" ht="15" customHeight="1">
      <c r="A73" s="34">
        <v>71</v>
      </c>
      <c r="B73" s="34" t="s">
        <v>817</v>
      </c>
      <c r="C73" s="34" t="s">
        <v>818</v>
      </c>
      <c r="D73" s="6" t="s">
        <v>526</v>
      </c>
      <c r="E73" s="117">
        <v>2.0004768921967451E-4</v>
      </c>
      <c r="F73" s="117">
        <f t="shared" si="0"/>
        <v>1.9081817392591237E-4</v>
      </c>
      <c r="G73" s="117">
        <v>1.9081817392591237E-4</v>
      </c>
      <c r="H73" s="122">
        <v>1.6049716608908487E-4</v>
      </c>
      <c r="I73" s="113">
        <v>2.5226852448604347E-3</v>
      </c>
      <c r="J73" s="113">
        <f t="shared" si="1"/>
        <v>2.0336709200009374E-3</v>
      </c>
      <c r="K73" s="113">
        <v>0</v>
      </c>
      <c r="L73" s="123">
        <v>0</v>
      </c>
      <c r="M73" s="142" t="s">
        <v>817</v>
      </c>
      <c r="N73" s="141">
        <v>158</v>
      </c>
      <c r="O73" s="142" t="s">
        <v>1113</v>
      </c>
    </row>
    <row r="74" spans="1:15" ht="15" customHeight="1">
      <c r="A74" s="34">
        <v>72</v>
      </c>
      <c r="B74" s="34" t="s">
        <v>877</v>
      </c>
      <c r="C74" s="34" t="s">
        <v>878</v>
      </c>
      <c r="D74" s="6" t="s">
        <v>526</v>
      </c>
      <c r="E74" s="117">
        <v>6.0853878170166646E-5</v>
      </c>
      <c r="F74" s="117">
        <f t="shared" si="0"/>
        <v>5.8046288632656241E-5</v>
      </c>
      <c r="G74" s="117">
        <v>5.8046288632656241E-5</v>
      </c>
      <c r="H74" s="122">
        <v>4.8822733368927165E-5</v>
      </c>
      <c r="I74" s="113">
        <v>1.2169068369387655E-3</v>
      </c>
      <c r="J74" s="113">
        <f t="shared" si="1"/>
        <v>9.8101340691418896E-4</v>
      </c>
      <c r="K74" s="113">
        <v>0</v>
      </c>
      <c r="L74" s="123">
        <v>0</v>
      </c>
      <c r="M74" s="142" t="s">
        <v>877</v>
      </c>
      <c r="N74" s="141">
        <v>71</v>
      </c>
      <c r="O74" s="142" t="s">
        <v>1114</v>
      </c>
    </row>
    <row r="75" spans="1:15" ht="15" customHeight="1">
      <c r="A75" s="34">
        <v>73</v>
      </c>
      <c r="B75" s="34" t="s">
        <v>913</v>
      </c>
      <c r="C75" s="34" t="s">
        <v>914</v>
      </c>
      <c r="D75" s="6" t="s">
        <v>526</v>
      </c>
      <c r="E75" s="117">
        <v>0</v>
      </c>
      <c r="F75" s="117">
        <f t="shared" ref="F75:F138" si="2">E75*(1-SUM(F$4:F$7))</f>
        <v>0</v>
      </c>
      <c r="G75" s="117">
        <v>0</v>
      </c>
      <c r="H75" s="122">
        <v>0</v>
      </c>
      <c r="I75" s="113">
        <v>0</v>
      </c>
      <c r="J75" s="113">
        <f t="shared" ref="J75:J138" si="3">I75*(1-SUM(J$4:J$7))</f>
        <v>0</v>
      </c>
      <c r="K75" s="113">
        <v>0</v>
      </c>
      <c r="L75" s="123">
        <v>0</v>
      </c>
      <c r="M75" s="142" t="s">
        <v>913</v>
      </c>
      <c r="N75" s="141">
        <v>548</v>
      </c>
      <c r="O75" s="142" t="s">
        <v>1115</v>
      </c>
    </row>
    <row r="76" spans="1:15" ht="15" customHeight="1">
      <c r="A76" s="34">
        <v>74</v>
      </c>
      <c r="B76" s="34" t="s">
        <v>825</v>
      </c>
      <c r="C76" s="34" t="s">
        <v>826</v>
      </c>
      <c r="D76" s="6" t="s">
        <v>526</v>
      </c>
      <c r="E76" s="117">
        <v>1.6119861915139417E-4</v>
      </c>
      <c r="F76" s="117">
        <f t="shared" si="2"/>
        <v>1.5376146690737413E-4</v>
      </c>
      <c r="G76" s="117">
        <v>1.5376146690737413E-4</v>
      </c>
      <c r="H76" s="122">
        <v>1.2932876981579236E-4</v>
      </c>
      <c r="I76" s="113">
        <v>0</v>
      </c>
      <c r="J76" s="113">
        <f t="shared" si="3"/>
        <v>0</v>
      </c>
      <c r="K76" s="113">
        <v>0</v>
      </c>
      <c r="L76" s="123">
        <v>0</v>
      </c>
      <c r="M76" s="142" t="s">
        <v>825</v>
      </c>
      <c r="N76" s="141">
        <v>451</v>
      </c>
      <c r="O76" s="142" t="s">
        <v>1116</v>
      </c>
    </row>
    <row r="77" spans="1:15" ht="15" customHeight="1">
      <c r="A77" s="34">
        <v>75</v>
      </c>
      <c r="B77" s="34" t="s">
        <v>845</v>
      </c>
      <c r="C77" s="34" t="s">
        <v>846</v>
      </c>
      <c r="D77" s="6" t="s">
        <v>526</v>
      </c>
      <c r="E77" s="117">
        <v>1.142313255994031E-4</v>
      </c>
      <c r="F77" s="117">
        <f t="shared" si="2"/>
        <v>1.0896108343485264E-4</v>
      </c>
      <c r="G77" s="117">
        <v>1.0896108343485264E-4</v>
      </c>
      <c r="H77" s="122">
        <v>9.1647167277054552E-5</v>
      </c>
      <c r="I77" s="113">
        <v>0</v>
      </c>
      <c r="J77" s="113">
        <f t="shared" si="3"/>
        <v>0</v>
      </c>
      <c r="K77" s="113">
        <v>0</v>
      </c>
      <c r="L77" s="123">
        <v>0</v>
      </c>
      <c r="M77" s="142" t="s">
        <v>845</v>
      </c>
      <c r="N77" s="141">
        <v>117</v>
      </c>
      <c r="O77" s="142" t="s">
        <v>1117</v>
      </c>
    </row>
    <row r="78" spans="1:15" ht="15" customHeight="1">
      <c r="A78" s="34">
        <v>76</v>
      </c>
      <c r="B78" s="34" t="s">
        <v>815</v>
      </c>
      <c r="C78" s="34" t="s">
        <v>816</v>
      </c>
      <c r="D78" s="6" t="s">
        <v>526</v>
      </c>
      <c r="E78" s="117">
        <v>2.0712821259914331E-4</v>
      </c>
      <c r="F78" s="117">
        <f t="shared" si="2"/>
        <v>1.9757202620473735E-4</v>
      </c>
      <c r="G78" s="117">
        <v>1.9757202620473735E-4</v>
      </c>
      <c r="H78" s="122">
        <v>1.6617783124080459E-4</v>
      </c>
      <c r="I78" s="113">
        <v>2.0658974291258875E-2</v>
      </c>
      <c r="J78" s="113">
        <f t="shared" si="3"/>
        <v>1.6654299357708621E-2</v>
      </c>
      <c r="K78" s="113">
        <v>0</v>
      </c>
      <c r="L78" s="123">
        <v>0</v>
      </c>
      <c r="M78" s="142" t="s">
        <v>815</v>
      </c>
      <c r="N78" s="141">
        <v>143</v>
      </c>
      <c r="O78" s="142" t="s">
        <v>1118</v>
      </c>
    </row>
    <row r="79" spans="1:15" ht="15" customHeight="1">
      <c r="A79" s="34">
        <v>77</v>
      </c>
      <c r="B79" s="34" t="s">
        <v>791</v>
      </c>
      <c r="C79" s="34" t="s">
        <v>792</v>
      </c>
      <c r="D79" s="6" t="s">
        <v>526</v>
      </c>
      <c r="E79" s="117">
        <v>3.1891709407413693E-4</v>
      </c>
      <c r="F79" s="117">
        <f t="shared" si="2"/>
        <v>3.0420335152264369E-4</v>
      </c>
      <c r="G79" s="117">
        <v>3.0420335152264369E-4</v>
      </c>
      <c r="H79" s="122">
        <v>2.5586543896569558E-4</v>
      </c>
      <c r="I79" s="113">
        <v>3.0272222936681198E-3</v>
      </c>
      <c r="J79" s="113">
        <f t="shared" si="3"/>
        <v>2.4404051038685918E-3</v>
      </c>
      <c r="K79" s="113">
        <v>0</v>
      </c>
      <c r="L79" s="123">
        <v>0</v>
      </c>
      <c r="M79" s="142" t="s">
        <v>791</v>
      </c>
      <c r="N79" s="141">
        <v>450</v>
      </c>
      <c r="O79" s="142" t="s">
        <v>1119</v>
      </c>
    </row>
    <row r="80" spans="1:15" ht="15" customHeight="1">
      <c r="A80" s="34">
        <v>78</v>
      </c>
      <c r="B80" s="34" t="s">
        <v>705</v>
      </c>
      <c r="C80" s="34" t="s">
        <v>706</v>
      </c>
      <c r="D80" s="6" t="s">
        <v>526</v>
      </c>
      <c r="E80" s="117">
        <v>1.0528929746766163E-3</v>
      </c>
      <c r="F80" s="117">
        <f t="shared" si="2"/>
        <v>1.0043160985808298E-3</v>
      </c>
      <c r="G80" s="117">
        <v>1.0043160985808298E-3</v>
      </c>
      <c r="H80" s="122">
        <v>8.4473027051633592E-4</v>
      </c>
      <c r="I80" s="113">
        <v>6.7098350231391763E-3</v>
      </c>
      <c r="J80" s="113">
        <f t="shared" si="3"/>
        <v>5.4091553404701067E-3</v>
      </c>
      <c r="K80" s="113">
        <v>0</v>
      </c>
      <c r="L80" s="123">
        <v>0</v>
      </c>
      <c r="M80" s="142" t="s">
        <v>705</v>
      </c>
      <c r="N80" s="141">
        <v>60</v>
      </c>
      <c r="O80" s="142" t="s">
        <v>1120</v>
      </c>
    </row>
    <row r="81" spans="1:15" ht="15" customHeight="1">
      <c r="A81" s="34">
        <v>79</v>
      </c>
      <c r="B81" s="34" t="s">
        <v>651</v>
      </c>
      <c r="C81" s="34" t="s">
        <v>652</v>
      </c>
      <c r="D81" s="6" t="s">
        <v>526</v>
      </c>
      <c r="E81" s="117">
        <v>2.4538301399503401E-3</v>
      </c>
      <c r="F81" s="117">
        <f t="shared" si="2"/>
        <v>2.3406188207228708E-3</v>
      </c>
      <c r="G81" s="117">
        <v>2.3406188207228708E-3</v>
      </c>
      <c r="H81" s="122">
        <v>1.9686944901100064E-3</v>
      </c>
      <c r="I81" s="113">
        <v>0</v>
      </c>
      <c r="J81" s="113">
        <f t="shared" si="3"/>
        <v>0</v>
      </c>
      <c r="K81" s="113">
        <v>0</v>
      </c>
      <c r="L81" s="123">
        <v>0</v>
      </c>
      <c r="M81" s="142" t="s">
        <v>651</v>
      </c>
      <c r="N81" s="141">
        <v>727</v>
      </c>
      <c r="O81" s="142" t="s">
        <v>1121</v>
      </c>
    </row>
    <row r="82" spans="1:15" ht="15" customHeight="1">
      <c r="A82" s="34">
        <v>80</v>
      </c>
      <c r="B82" s="34" t="s">
        <v>795</v>
      </c>
      <c r="C82" s="34" t="s">
        <v>796</v>
      </c>
      <c r="D82" s="6" t="s">
        <v>526</v>
      </c>
      <c r="E82" s="117">
        <v>2.6879203351301811E-4</v>
      </c>
      <c r="F82" s="117">
        <f t="shared" si="2"/>
        <v>2.5639088959665123E-4</v>
      </c>
      <c r="G82" s="117">
        <v>2.5639088959665123E-4</v>
      </c>
      <c r="H82" s="122">
        <v>2.1565037723974333E-4</v>
      </c>
      <c r="I82" s="113">
        <v>2.4375120051494979E-2</v>
      </c>
      <c r="J82" s="113">
        <f t="shared" si="3"/>
        <v>1.9650082356191669E-2</v>
      </c>
      <c r="K82" s="113">
        <v>0</v>
      </c>
      <c r="L82" s="123">
        <v>0</v>
      </c>
      <c r="M82" s="142" t="s">
        <v>795</v>
      </c>
      <c r="N82" s="141">
        <v>45</v>
      </c>
      <c r="O82" s="142" t="s">
        <v>1122</v>
      </c>
    </row>
    <row r="83" spans="1:15" ht="15" customHeight="1">
      <c r="A83" s="34">
        <v>81</v>
      </c>
      <c r="B83" s="34" t="s">
        <v>879</v>
      </c>
      <c r="C83" s="34" t="s">
        <v>880</v>
      </c>
      <c r="D83" s="6" t="s">
        <v>526</v>
      </c>
      <c r="E83" s="117">
        <v>5.9757319781741273E-5</v>
      </c>
      <c r="F83" s="117">
        <f t="shared" si="2"/>
        <v>5.7000321692979678E-5</v>
      </c>
      <c r="G83" s="117">
        <v>5.7000321692979678E-5</v>
      </c>
      <c r="H83" s="122">
        <v>4.7942970575965202E-5</v>
      </c>
      <c r="I83" s="113">
        <v>0</v>
      </c>
      <c r="J83" s="113">
        <f t="shared" si="3"/>
        <v>0</v>
      </c>
      <c r="K83" s="113">
        <v>0</v>
      </c>
      <c r="L83" s="123">
        <v>0</v>
      </c>
      <c r="M83" s="142" t="s">
        <v>879</v>
      </c>
      <c r="N83" s="141">
        <v>728</v>
      </c>
      <c r="O83" s="142" t="s">
        <v>1123</v>
      </c>
    </row>
    <row r="84" spans="1:15" ht="15" customHeight="1">
      <c r="A84" s="34">
        <v>82</v>
      </c>
      <c r="B84" s="34" t="s">
        <v>743</v>
      </c>
      <c r="C84" s="34" t="s">
        <v>744</v>
      </c>
      <c r="D84" s="6" t="s">
        <v>526</v>
      </c>
      <c r="E84" s="117">
        <v>5.7708520091804324E-4</v>
      </c>
      <c r="F84" s="117">
        <f t="shared" si="2"/>
        <v>5.5046046604380989E-4</v>
      </c>
      <c r="G84" s="117">
        <v>5.5046046604380989E-4</v>
      </c>
      <c r="H84" s="122">
        <v>4.6299229798944845E-4</v>
      </c>
      <c r="I84" s="113">
        <v>0</v>
      </c>
      <c r="J84" s="113">
        <f t="shared" si="3"/>
        <v>0</v>
      </c>
      <c r="K84" s="113">
        <v>0</v>
      </c>
      <c r="L84" s="123">
        <v>0</v>
      </c>
      <c r="M84" s="142" t="s">
        <v>743</v>
      </c>
      <c r="N84" s="141">
        <v>120</v>
      </c>
      <c r="O84" s="142" t="s">
        <v>1124</v>
      </c>
    </row>
    <row r="85" spans="1:15" ht="15" customHeight="1">
      <c r="A85" s="34">
        <v>83</v>
      </c>
      <c r="B85" s="34" t="s">
        <v>873</v>
      </c>
      <c r="C85" s="34" t="s">
        <v>874</v>
      </c>
      <c r="D85" s="6" t="s">
        <v>526</v>
      </c>
      <c r="E85" s="117">
        <v>7.1530709305663143E-5</v>
      </c>
      <c r="F85" s="117">
        <f t="shared" si="2"/>
        <v>6.8230527343624554E-5</v>
      </c>
      <c r="G85" s="117">
        <v>6.8230527343624554E-5</v>
      </c>
      <c r="H85" s="122">
        <v>5.7388696548722611E-5</v>
      </c>
      <c r="I85" s="113">
        <v>0</v>
      </c>
      <c r="J85" s="113">
        <f t="shared" si="3"/>
        <v>0</v>
      </c>
      <c r="K85" s="113">
        <v>0</v>
      </c>
      <c r="L85" s="123">
        <v>0</v>
      </c>
      <c r="M85" s="142" t="s">
        <v>873</v>
      </c>
      <c r="N85" s="141">
        <v>162</v>
      </c>
      <c r="O85" s="142" t="s">
        <v>1125</v>
      </c>
    </row>
    <row r="86" spans="1:15" ht="15" customHeight="1">
      <c r="A86" s="34">
        <v>84</v>
      </c>
      <c r="B86" s="34" t="s">
        <v>793</v>
      </c>
      <c r="C86" s="34" t="s">
        <v>794</v>
      </c>
      <c r="D86" s="6" t="s">
        <v>526</v>
      </c>
      <c r="E86" s="117">
        <v>2.7117561055322947E-4</v>
      </c>
      <c r="F86" s="117">
        <f t="shared" si="2"/>
        <v>2.5866449655506706E-4</v>
      </c>
      <c r="G86" s="117">
        <v>2.5866449655506706E-4</v>
      </c>
      <c r="H86" s="122">
        <v>2.1756270805246689E-4</v>
      </c>
      <c r="I86" s="113">
        <v>0</v>
      </c>
      <c r="J86" s="113">
        <f t="shared" si="3"/>
        <v>0</v>
      </c>
      <c r="K86" s="113">
        <v>0</v>
      </c>
      <c r="L86" s="123">
        <v>0</v>
      </c>
      <c r="M86" s="142" t="s">
        <v>793</v>
      </c>
      <c r="N86" s="141">
        <v>351</v>
      </c>
      <c r="O86" s="142" t="s">
        <v>1126</v>
      </c>
    </row>
    <row r="87" spans="1:15" ht="15" customHeight="1">
      <c r="A87" s="34">
        <v>85</v>
      </c>
      <c r="B87" s="34" t="s">
        <v>723</v>
      </c>
      <c r="C87" s="34" t="s">
        <v>724</v>
      </c>
      <c r="D87" s="6" t="s">
        <v>526</v>
      </c>
      <c r="E87" s="117">
        <v>8.3940884040493589E-4</v>
      </c>
      <c r="F87" s="117">
        <f t="shared" si="2"/>
        <v>8.006813911629251E-4</v>
      </c>
      <c r="G87" s="117">
        <v>8.006813911629251E-4</v>
      </c>
      <c r="H87" s="122">
        <v>6.7345311810713623E-4</v>
      </c>
      <c r="I87" s="113">
        <v>0</v>
      </c>
      <c r="J87" s="113">
        <f t="shared" si="3"/>
        <v>0</v>
      </c>
      <c r="K87" s="113">
        <v>0</v>
      </c>
      <c r="L87" s="123">
        <v>0</v>
      </c>
      <c r="M87" s="142" t="s">
        <v>723</v>
      </c>
      <c r="N87" s="141">
        <v>726</v>
      </c>
      <c r="O87" s="142" t="s">
        <v>1127</v>
      </c>
    </row>
    <row r="88" spans="1:15" ht="15" customHeight="1">
      <c r="A88" s="34">
        <v>86</v>
      </c>
      <c r="B88" s="34" t="s">
        <v>747</v>
      </c>
      <c r="C88" s="34" t="s">
        <v>748</v>
      </c>
      <c r="D88" s="6" t="s">
        <v>526</v>
      </c>
      <c r="E88" s="117">
        <v>5.5687595004422121E-4</v>
      </c>
      <c r="F88" s="117">
        <f t="shared" si="2"/>
        <v>5.3118360079635013E-4</v>
      </c>
      <c r="G88" s="117">
        <v>5.3118360079635013E-4</v>
      </c>
      <c r="H88" s="122">
        <v>4.4677852662981007E-4</v>
      </c>
      <c r="I88" s="113">
        <v>0</v>
      </c>
      <c r="J88" s="113">
        <f t="shared" si="3"/>
        <v>0</v>
      </c>
      <c r="K88" s="113">
        <v>2.6374715185097325E-4</v>
      </c>
      <c r="L88" s="123">
        <v>1.2043360203753254E-4</v>
      </c>
      <c r="M88" s="142" t="s">
        <v>747</v>
      </c>
      <c r="N88" s="141">
        <v>729</v>
      </c>
      <c r="O88" s="142" t="s">
        <v>1128</v>
      </c>
    </row>
    <row r="89" spans="1:15" ht="15" customHeight="1">
      <c r="A89" s="34">
        <v>87</v>
      </c>
      <c r="B89" s="34" t="s">
        <v>777</v>
      </c>
      <c r="C89" s="34" t="s">
        <v>778</v>
      </c>
      <c r="D89" s="6" t="s">
        <v>526</v>
      </c>
      <c r="E89" s="117">
        <v>4.2214685626537309E-4</v>
      </c>
      <c r="F89" s="117">
        <f t="shared" si="2"/>
        <v>4.0267044600883473E-4</v>
      </c>
      <c r="G89" s="117">
        <v>4.0267044600883473E-4</v>
      </c>
      <c r="H89" s="122">
        <v>3.3868611213803089E-4</v>
      </c>
      <c r="I89" s="113">
        <v>9.6582107130927589E-3</v>
      </c>
      <c r="J89" s="113">
        <f t="shared" si="3"/>
        <v>7.7859979981549044E-3</v>
      </c>
      <c r="K89" s="113">
        <v>0</v>
      </c>
      <c r="L89" s="123">
        <v>0</v>
      </c>
      <c r="M89" s="142" t="s">
        <v>777</v>
      </c>
      <c r="N89" s="141">
        <v>148</v>
      </c>
      <c r="O89" s="142" t="s">
        <v>1129</v>
      </c>
    </row>
    <row r="90" spans="1:15" ht="15" customHeight="1">
      <c r="A90" s="34">
        <v>88</v>
      </c>
      <c r="B90" s="34" t="s">
        <v>891</v>
      </c>
      <c r="C90" s="34" t="s">
        <v>892</v>
      </c>
      <c r="D90" s="6" t="s">
        <v>526</v>
      </c>
      <c r="E90" s="117">
        <v>4.9058434769343848E-5</v>
      </c>
      <c r="F90" s="117">
        <f t="shared" si="2"/>
        <v>4.6795046595464556E-5</v>
      </c>
      <c r="G90" s="117">
        <v>4.6795046595464556E-5</v>
      </c>
      <c r="H90" s="122">
        <v>3.9359313691445236E-5</v>
      </c>
      <c r="I90" s="113">
        <v>0</v>
      </c>
      <c r="J90" s="113">
        <f t="shared" si="3"/>
        <v>0</v>
      </c>
      <c r="K90" s="113">
        <v>0</v>
      </c>
      <c r="L90" s="123">
        <v>0</v>
      </c>
      <c r="M90" s="142" t="s">
        <v>891</v>
      </c>
      <c r="N90" s="141">
        <v>146</v>
      </c>
      <c r="O90" s="142" t="s">
        <v>892</v>
      </c>
    </row>
    <row r="91" spans="1:15" ht="15" customHeight="1">
      <c r="A91" s="34">
        <v>89</v>
      </c>
      <c r="B91" s="34" t="s">
        <v>655</v>
      </c>
      <c r="C91" s="34" t="s">
        <v>656</v>
      </c>
      <c r="D91" s="6" t="s">
        <v>526</v>
      </c>
      <c r="E91" s="117">
        <v>2.3818833685516306E-3</v>
      </c>
      <c r="F91" s="117">
        <f t="shared" si="2"/>
        <v>2.2719914269663196E-3</v>
      </c>
      <c r="G91" s="117">
        <v>2.2719914269663196E-3</v>
      </c>
      <c r="H91" s="122">
        <v>1.9109719892213713E-3</v>
      </c>
      <c r="I91" s="113">
        <v>0</v>
      </c>
      <c r="J91" s="113">
        <f t="shared" si="3"/>
        <v>0</v>
      </c>
      <c r="K91" s="113">
        <v>0</v>
      </c>
      <c r="L91" s="123">
        <v>0</v>
      </c>
      <c r="M91" s="142" t="s">
        <v>655</v>
      </c>
      <c r="N91" s="141">
        <v>247</v>
      </c>
      <c r="O91" s="142" t="s">
        <v>993</v>
      </c>
    </row>
    <row r="92" spans="1:15" ht="15" customHeight="1">
      <c r="A92" s="34">
        <v>90</v>
      </c>
      <c r="B92" s="34" t="s">
        <v>645</v>
      </c>
      <c r="C92" s="34" t="s">
        <v>646</v>
      </c>
      <c r="D92" s="6" t="s">
        <v>526</v>
      </c>
      <c r="E92" s="117">
        <v>2.7116218546852037E-3</v>
      </c>
      <c r="F92" s="117">
        <f t="shared" si="2"/>
        <v>2.5865169085779066E-3</v>
      </c>
      <c r="G92" s="117">
        <v>2.5865169085779066E-3</v>
      </c>
      <c r="H92" s="122">
        <v>2.1755193718048771E-3</v>
      </c>
      <c r="I92" s="113">
        <v>0</v>
      </c>
      <c r="J92" s="113">
        <f t="shared" si="3"/>
        <v>0</v>
      </c>
      <c r="K92" s="113">
        <v>4.7769815844195557E-3</v>
      </c>
      <c r="L92" s="123">
        <v>2.1812902813967716E-3</v>
      </c>
      <c r="M92" s="142" t="s">
        <v>645</v>
      </c>
      <c r="N92" s="141">
        <v>267</v>
      </c>
      <c r="O92" s="142" t="s">
        <v>1130</v>
      </c>
    </row>
    <row r="93" spans="1:15" ht="15" customHeight="1">
      <c r="A93" s="34">
        <v>91</v>
      </c>
      <c r="B93" s="34" t="s">
        <v>685</v>
      </c>
      <c r="C93" s="34" t="s">
        <v>686</v>
      </c>
      <c r="D93" s="6" t="s">
        <v>526</v>
      </c>
      <c r="E93" s="117">
        <v>1.4813960576839265E-3</v>
      </c>
      <c r="F93" s="117">
        <f t="shared" si="2"/>
        <v>1.4130495167973744E-3</v>
      </c>
      <c r="G93" s="117">
        <v>1.4130495167973744E-3</v>
      </c>
      <c r="H93" s="122">
        <v>1.1885159485782715E-3</v>
      </c>
      <c r="I93" s="113">
        <v>2.0123321784756346E-2</v>
      </c>
      <c r="J93" s="113">
        <f t="shared" si="3"/>
        <v>1.6222481346357752E-2</v>
      </c>
      <c r="K93" s="113">
        <v>0</v>
      </c>
      <c r="L93" s="123">
        <v>0</v>
      </c>
      <c r="M93" s="142" t="s">
        <v>685</v>
      </c>
      <c r="N93" s="141">
        <v>353</v>
      </c>
      <c r="O93" s="142" t="s">
        <v>1131</v>
      </c>
    </row>
    <row r="94" spans="1:15" ht="15" customHeight="1">
      <c r="A94" s="34">
        <v>92</v>
      </c>
      <c r="B94" s="34" t="s">
        <v>757</v>
      </c>
      <c r="C94" s="34" t="s">
        <v>758</v>
      </c>
      <c r="D94" s="6" t="s">
        <v>526</v>
      </c>
      <c r="E94" s="117">
        <v>5.0109425397860887E-4</v>
      </c>
      <c r="F94" s="117">
        <f t="shared" si="2"/>
        <v>4.7797548115622804E-4</v>
      </c>
      <c r="G94" s="117">
        <v>4.7797548115622804E-4</v>
      </c>
      <c r="H94" s="122">
        <v>4.0202517720050338E-4</v>
      </c>
      <c r="I94" s="113">
        <v>7.8914986178708103E-3</v>
      </c>
      <c r="J94" s="113">
        <f t="shared" si="3"/>
        <v>6.361757292982992E-3</v>
      </c>
      <c r="K94" s="113">
        <v>0</v>
      </c>
      <c r="L94" s="123">
        <v>0</v>
      </c>
      <c r="M94" s="142" t="s">
        <v>757</v>
      </c>
      <c r="N94" s="141">
        <v>736</v>
      </c>
      <c r="O94" s="142" t="s">
        <v>1132</v>
      </c>
    </row>
    <row r="95" spans="1:15" ht="15" customHeight="1">
      <c r="A95" s="34">
        <v>93</v>
      </c>
      <c r="B95" s="34" t="s">
        <v>711</v>
      </c>
      <c r="C95" s="34" t="s">
        <v>712</v>
      </c>
      <c r="D95" s="6" t="s">
        <v>526</v>
      </c>
      <c r="E95" s="117">
        <v>1.013644468828218E-3</v>
      </c>
      <c r="F95" s="117">
        <f t="shared" si="2"/>
        <v>9.6687838438115343E-4</v>
      </c>
      <c r="G95" s="117">
        <v>9.6687838438115343E-4</v>
      </c>
      <c r="H95" s="122">
        <v>8.1324140910298806E-4</v>
      </c>
      <c r="I95" s="113">
        <v>8.1470752306492117E-3</v>
      </c>
      <c r="J95" s="113">
        <f t="shared" si="3"/>
        <v>6.567791211125852E-3</v>
      </c>
      <c r="K95" s="113">
        <v>0</v>
      </c>
      <c r="L95" s="123">
        <v>0</v>
      </c>
      <c r="M95" s="142" t="s">
        <v>711</v>
      </c>
      <c r="N95" s="141">
        <v>364</v>
      </c>
      <c r="O95" s="142" t="s">
        <v>1133</v>
      </c>
    </row>
    <row r="96" spans="1:15" ht="15" customHeight="1">
      <c r="A96" s="34">
        <v>94</v>
      </c>
      <c r="B96" s="34" t="s">
        <v>827</v>
      </c>
      <c r="C96" s="34" t="s">
        <v>828</v>
      </c>
      <c r="D96" s="6" t="s">
        <v>526</v>
      </c>
      <c r="E96" s="117">
        <v>1.5612482921537572E-4</v>
      </c>
      <c r="F96" s="117">
        <f t="shared" si="2"/>
        <v>1.4892176426321334E-4</v>
      </c>
      <c r="G96" s="117">
        <v>1.4892176426321334E-4</v>
      </c>
      <c r="H96" s="122">
        <v>1.2525809592178874E-4</v>
      </c>
      <c r="I96" s="113">
        <v>1.0762494587556399E-4</v>
      </c>
      <c r="J96" s="113">
        <f t="shared" si="3"/>
        <v>8.6762200373482706E-5</v>
      </c>
      <c r="K96" s="113">
        <v>0</v>
      </c>
      <c r="L96" s="123">
        <v>0</v>
      </c>
      <c r="M96" s="142" t="s">
        <v>827</v>
      </c>
      <c r="N96" s="141">
        <v>186</v>
      </c>
      <c r="O96" s="142" t="s">
        <v>828</v>
      </c>
    </row>
    <row r="97" spans="1:15" ht="15" customHeight="1">
      <c r="A97" s="34">
        <v>95</v>
      </c>
      <c r="B97" s="34" t="s">
        <v>755</v>
      </c>
      <c r="C97" s="34" t="s">
        <v>756</v>
      </c>
      <c r="D97" s="6" t="s">
        <v>526</v>
      </c>
      <c r="E97" s="117">
        <v>5.0496595443343529E-4</v>
      </c>
      <c r="F97" s="117">
        <f t="shared" si="2"/>
        <v>4.8166855461116221E-4</v>
      </c>
      <c r="G97" s="117">
        <v>4.8166855461116221E-4</v>
      </c>
      <c r="H97" s="122">
        <v>4.0513142128344854E-4</v>
      </c>
      <c r="I97" s="113">
        <v>2.5680042338125804E-3</v>
      </c>
      <c r="J97" s="113">
        <f t="shared" si="3"/>
        <v>2.0702049704313633E-3</v>
      </c>
      <c r="K97" s="113">
        <v>2.4984030937468601E-4</v>
      </c>
      <c r="L97" s="123">
        <v>1.1408338699015192E-4</v>
      </c>
      <c r="M97" s="142" t="s">
        <v>755</v>
      </c>
      <c r="N97" s="141">
        <v>27</v>
      </c>
      <c r="O97" s="142" t="s">
        <v>1134</v>
      </c>
    </row>
    <row r="98" spans="1:15" ht="15" customHeight="1">
      <c r="A98" s="34">
        <v>96</v>
      </c>
      <c r="B98" s="34" t="s">
        <v>701</v>
      </c>
      <c r="C98" s="34" t="s">
        <v>702</v>
      </c>
      <c r="D98" s="6" t="s">
        <v>526</v>
      </c>
      <c r="E98" s="117">
        <v>1.0644663209836065E-3</v>
      </c>
      <c r="F98" s="117">
        <f t="shared" si="2"/>
        <v>1.0153554903235007E-3</v>
      </c>
      <c r="G98" s="117">
        <v>1.0153554903235007E-3</v>
      </c>
      <c r="H98" s="122">
        <v>8.5401550291109641E-4</v>
      </c>
      <c r="I98" s="113">
        <v>0</v>
      </c>
      <c r="J98" s="113">
        <f t="shared" si="3"/>
        <v>0</v>
      </c>
      <c r="K98" s="113">
        <v>0</v>
      </c>
      <c r="L98" s="123">
        <v>0</v>
      </c>
      <c r="M98" s="142" t="s">
        <v>701</v>
      </c>
      <c r="N98" s="141">
        <v>31</v>
      </c>
      <c r="O98" s="142" t="s">
        <v>1135</v>
      </c>
    </row>
    <row r="99" spans="1:15" ht="15" customHeight="1">
      <c r="A99" s="34">
        <v>97</v>
      </c>
      <c r="B99" s="34" t="s">
        <v>763</v>
      </c>
      <c r="C99" s="34" t="s">
        <v>764</v>
      </c>
      <c r="D99" s="6" t="s">
        <v>526</v>
      </c>
      <c r="E99" s="117">
        <v>4.8146069248718507E-4</v>
      </c>
      <c r="F99" s="117">
        <f t="shared" si="2"/>
        <v>4.5924774495457869E-4</v>
      </c>
      <c r="G99" s="117">
        <v>4.5924774495457869E-4</v>
      </c>
      <c r="H99" s="122">
        <v>3.8627327828129614E-4</v>
      </c>
      <c r="I99" s="113">
        <v>0</v>
      </c>
      <c r="J99" s="113">
        <f t="shared" si="3"/>
        <v>0</v>
      </c>
      <c r="K99" s="113">
        <v>0</v>
      </c>
      <c r="L99" s="123">
        <v>0</v>
      </c>
      <c r="M99" s="142" t="s">
        <v>763</v>
      </c>
      <c r="N99" s="141">
        <v>52</v>
      </c>
      <c r="O99" s="142" t="s">
        <v>1136</v>
      </c>
    </row>
    <row r="100" spans="1:15" ht="15" customHeight="1">
      <c r="A100" s="34">
        <v>98</v>
      </c>
      <c r="B100" s="34" t="s">
        <v>665</v>
      </c>
      <c r="C100" s="34" t="s">
        <v>666</v>
      </c>
      <c r="D100" s="6" t="s">
        <v>526</v>
      </c>
      <c r="E100" s="117">
        <v>1.9165726780082219E-3</v>
      </c>
      <c r="F100" s="117">
        <f t="shared" si="2"/>
        <v>1.8281485781734121E-3</v>
      </c>
      <c r="G100" s="117">
        <v>1.8281485781734121E-3</v>
      </c>
      <c r="H100" s="122">
        <v>1.5376557691016569E-3</v>
      </c>
      <c r="I100" s="113">
        <v>1.6316705637775358E-2</v>
      </c>
      <c r="J100" s="113">
        <f t="shared" si="3"/>
        <v>1.3153765351172419E-2</v>
      </c>
      <c r="K100" s="113">
        <v>0</v>
      </c>
      <c r="L100" s="123">
        <v>0</v>
      </c>
      <c r="M100" s="142" t="s">
        <v>665</v>
      </c>
      <c r="N100" s="141">
        <v>390</v>
      </c>
      <c r="O100" s="142" t="s">
        <v>1021</v>
      </c>
    </row>
    <row r="101" spans="1:15" ht="15" customHeight="1">
      <c r="A101" s="34">
        <v>99</v>
      </c>
      <c r="B101" s="34" t="s">
        <v>821</v>
      </c>
      <c r="C101" s="34" t="s">
        <v>822</v>
      </c>
      <c r="D101" s="6" t="s">
        <v>526</v>
      </c>
      <c r="E101" s="117">
        <v>1.8065231695676366E-4</v>
      </c>
      <c r="F101" s="117">
        <f t="shared" si="2"/>
        <v>1.7231763771747937E-4</v>
      </c>
      <c r="G101" s="117">
        <v>1.7231763771747937E-4</v>
      </c>
      <c r="H101" s="122">
        <v>1.4493636508417187E-4</v>
      </c>
      <c r="I101" s="113">
        <v>0</v>
      </c>
      <c r="J101" s="113">
        <f t="shared" si="3"/>
        <v>0</v>
      </c>
      <c r="K101" s="113">
        <v>0</v>
      </c>
      <c r="L101" s="123">
        <v>0</v>
      </c>
      <c r="M101" s="142" t="s">
        <v>821</v>
      </c>
      <c r="N101" s="141">
        <v>137</v>
      </c>
      <c r="O101" s="142" t="s">
        <v>1137</v>
      </c>
    </row>
    <row r="102" spans="1:15" ht="15" customHeight="1">
      <c r="A102" s="34">
        <v>100</v>
      </c>
      <c r="B102" s="34" t="s">
        <v>903</v>
      </c>
      <c r="C102" s="34" t="s">
        <v>904</v>
      </c>
      <c r="D102" s="6" t="s">
        <v>526</v>
      </c>
      <c r="E102" s="117">
        <v>2.0211322644127022E-5</v>
      </c>
      <c r="F102" s="117">
        <f t="shared" si="2"/>
        <v>1.9278841433377876E-5</v>
      </c>
      <c r="G102" s="117">
        <v>1.9278841433377876E-5</v>
      </c>
      <c r="H102" s="122">
        <v>1.6215433529614131E-5</v>
      </c>
      <c r="I102" s="113">
        <v>0</v>
      </c>
      <c r="J102" s="113">
        <f t="shared" si="3"/>
        <v>0</v>
      </c>
      <c r="K102" s="113">
        <v>0</v>
      </c>
      <c r="L102" s="123">
        <v>0</v>
      </c>
      <c r="M102" s="142" t="s">
        <v>903</v>
      </c>
      <c r="N102" s="141">
        <v>198</v>
      </c>
      <c r="O102" s="142" t="s">
        <v>1138</v>
      </c>
    </row>
    <row r="103" spans="1:15" ht="15" customHeight="1">
      <c r="A103" s="34">
        <v>101</v>
      </c>
      <c r="B103" s="34" t="s">
        <v>909</v>
      </c>
      <c r="C103" s="34" t="s">
        <v>910</v>
      </c>
      <c r="D103" s="6" t="s">
        <v>526</v>
      </c>
      <c r="E103" s="117">
        <v>8.4765113591015333E-6</v>
      </c>
      <c r="F103" s="117">
        <f t="shared" si="2"/>
        <v>8.08543415380242E-6</v>
      </c>
      <c r="G103" s="117">
        <v>8.08543415380242E-6</v>
      </c>
      <c r="H103" s="122">
        <v>6.8006586667632154E-6</v>
      </c>
      <c r="I103" s="113">
        <v>7.1946674788129642E-3</v>
      </c>
      <c r="J103" s="113">
        <f t="shared" si="3"/>
        <v>5.8000046024560088E-3</v>
      </c>
      <c r="K103" s="113">
        <v>0</v>
      </c>
      <c r="L103" s="123">
        <v>0</v>
      </c>
      <c r="M103" s="142" t="s">
        <v>909</v>
      </c>
      <c r="N103" s="141">
        <v>231</v>
      </c>
      <c r="O103" s="142" t="s">
        <v>910</v>
      </c>
    </row>
    <row r="104" spans="1:15" ht="15" customHeight="1">
      <c r="A104" s="34">
        <v>102</v>
      </c>
      <c r="B104" s="34" t="s">
        <v>619</v>
      </c>
      <c r="C104" s="34" t="s">
        <v>620</v>
      </c>
      <c r="D104" s="6" t="s">
        <v>526</v>
      </c>
      <c r="E104" s="117">
        <v>5.0418253225842907E-3</v>
      </c>
      <c r="F104" s="117">
        <f t="shared" si="2"/>
        <v>4.809212768523894E-3</v>
      </c>
      <c r="G104" s="117">
        <v>4.809212768523894E-3</v>
      </c>
      <c r="H104" s="122">
        <v>4.0450288596054467E-3</v>
      </c>
      <c r="I104" s="113">
        <v>0</v>
      </c>
      <c r="J104" s="113">
        <f t="shared" si="3"/>
        <v>0</v>
      </c>
      <c r="K104" s="113">
        <v>8.5978337259645411E-3</v>
      </c>
      <c r="L104" s="123">
        <v>3.9259877426951941E-3</v>
      </c>
      <c r="M104" s="142" t="s">
        <v>619</v>
      </c>
      <c r="N104" s="141">
        <v>121</v>
      </c>
      <c r="O104" s="142" t="s">
        <v>1010</v>
      </c>
    </row>
    <row r="105" spans="1:15" ht="15" customHeight="1">
      <c r="A105" s="34">
        <v>103</v>
      </c>
      <c r="B105" s="34" t="s">
        <v>893</v>
      </c>
      <c r="C105" s="34" t="s">
        <v>894</v>
      </c>
      <c r="D105" s="6" t="s">
        <v>526</v>
      </c>
      <c r="E105" s="117">
        <v>4.5207911318904213E-5</v>
      </c>
      <c r="F105" s="117">
        <f t="shared" si="2"/>
        <v>4.3122173110457899E-5</v>
      </c>
      <c r="G105" s="117">
        <v>4.3122173110457899E-5</v>
      </c>
      <c r="H105" s="122">
        <v>3.6270059803206139E-5</v>
      </c>
      <c r="I105" s="113">
        <v>0</v>
      </c>
      <c r="J105" s="113">
        <f t="shared" si="3"/>
        <v>0</v>
      </c>
      <c r="K105" s="113">
        <v>0</v>
      </c>
      <c r="L105" s="123">
        <v>0</v>
      </c>
      <c r="M105" s="142" t="s">
        <v>893</v>
      </c>
      <c r="N105" s="141">
        <v>261</v>
      </c>
      <c r="O105" s="142" t="s">
        <v>894</v>
      </c>
    </row>
    <row r="106" spans="1:15" ht="15" customHeight="1">
      <c r="A106" s="34">
        <v>104</v>
      </c>
      <c r="B106" s="34" t="s">
        <v>905</v>
      </c>
      <c r="C106" s="34" t="s">
        <v>906</v>
      </c>
      <c r="D106" s="6" t="s">
        <v>526</v>
      </c>
      <c r="E106" s="117">
        <v>1.9090108591268446E-5</v>
      </c>
      <c r="F106" s="117">
        <f t="shared" si="2"/>
        <v>1.8209356357188835E-5</v>
      </c>
      <c r="G106" s="117">
        <v>1.8209356357188835E-5</v>
      </c>
      <c r="H106" s="122">
        <v>1.531588963203153E-5</v>
      </c>
      <c r="I106" s="113">
        <v>0</v>
      </c>
      <c r="J106" s="113">
        <f t="shared" si="3"/>
        <v>0</v>
      </c>
      <c r="K106" s="113">
        <v>0</v>
      </c>
      <c r="L106" s="123">
        <v>0</v>
      </c>
      <c r="M106" s="142" t="s">
        <v>905</v>
      </c>
      <c r="N106" s="141">
        <v>240</v>
      </c>
      <c r="O106" s="142" t="s">
        <v>906</v>
      </c>
    </row>
    <row r="107" spans="1:15" ht="15" customHeight="1">
      <c r="A107" s="34">
        <v>105</v>
      </c>
      <c r="B107" s="34" t="s">
        <v>745</v>
      </c>
      <c r="C107" s="34" t="s">
        <v>746</v>
      </c>
      <c r="D107" s="6" t="s">
        <v>526</v>
      </c>
      <c r="E107" s="117">
        <v>5.6608368788746541E-4</v>
      </c>
      <c r="F107" s="117">
        <f t="shared" si="2"/>
        <v>5.3996652514848797E-4</v>
      </c>
      <c r="G107" s="117">
        <v>5.3996652514848797E-4</v>
      </c>
      <c r="H107" s="122">
        <v>4.5416584430239322E-4</v>
      </c>
      <c r="I107" s="113">
        <v>4.813195573120291E-3</v>
      </c>
      <c r="J107" s="113">
        <f t="shared" si="3"/>
        <v>3.8801732753915236E-3</v>
      </c>
      <c r="K107" s="113">
        <v>0</v>
      </c>
      <c r="L107" s="123">
        <v>0</v>
      </c>
      <c r="M107" s="142" t="s">
        <v>745</v>
      </c>
      <c r="N107" s="141">
        <v>151</v>
      </c>
      <c r="O107" s="142" t="s">
        <v>1139</v>
      </c>
    </row>
    <row r="108" spans="1:15" ht="15" customHeight="1">
      <c r="A108" s="34">
        <v>106</v>
      </c>
      <c r="B108" s="34" t="s">
        <v>785</v>
      </c>
      <c r="C108" s="34" t="s">
        <v>786</v>
      </c>
      <c r="D108" s="6" t="s">
        <v>526</v>
      </c>
      <c r="E108" s="117">
        <v>3.5599489547753104E-4</v>
      </c>
      <c r="F108" s="117">
        <f t="shared" si="2"/>
        <v>3.3957051014657573E-4</v>
      </c>
      <c r="G108" s="117">
        <v>3.3957051014657573E-4</v>
      </c>
      <c r="H108" s="122">
        <v>2.8561275608428484E-4</v>
      </c>
      <c r="I108" s="113">
        <v>0</v>
      </c>
      <c r="J108" s="113">
        <f t="shared" si="3"/>
        <v>0</v>
      </c>
      <c r="K108" s="113">
        <v>0</v>
      </c>
      <c r="L108" s="123">
        <v>0</v>
      </c>
      <c r="M108" s="142" t="s">
        <v>785</v>
      </c>
      <c r="N108" s="141">
        <v>740</v>
      </c>
      <c r="O108" s="142" t="s">
        <v>964</v>
      </c>
    </row>
    <row r="109" spans="1:15" ht="15" customHeight="1">
      <c r="A109" s="34">
        <v>107</v>
      </c>
      <c r="B109" s="34" t="s">
        <v>805</v>
      </c>
      <c r="C109" s="34" t="s">
        <v>806</v>
      </c>
      <c r="D109" s="6" t="s">
        <v>526</v>
      </c>
      <c r="E109" s="117">
        <v>2.2497659417997562E-4</v>
      </c>
      <c r="F109" s="117">
        <f t="shared" si="2"/>
        <v>2.1459694458331142E-4</v>
      </c>
      <c r="G109" s="117">
        <v>2.1459694458331142E-4</v>
      </c>
      <c r="H109" s="122">
        <v>1.8049749008902321E-4</v>
      </c>
      <c r="I109" s="113">
        <v>0</v>
      </c>
      <c r="J109" s="113">
        <f t="shared" si="3"/>
        <v>0</v>
      </c>
      <c r="K109" s="113">
        <v>0</v>
      </c>
      <c r="L109" s="123">
        <v>0</v>
      </c>
      <c r="M109" s="142" t="s">
        <v>805</v>
      </c>
      <c r="N109" s="141">
        <v>207</v>
      </c>
      <c r="O109" s="142" t="s">
        <v>1140</v>
      </c>
    </row>
    <row r="110" spans="1:15" ht="15" customHeight="1">
      <c r="A110" s="34">
        <v>108</v>
      </c>
      <c r="B110" s="34" t="s">
        <v>897</v>
      </c>
      <c r="C110" s="34" t="s">
        <v>898</v>
      </c>
      <c r="D110" s="6" t="s">
        <v>526</v>
      </c>
      <c r="E110" s="117">
        <v>4.1231146276739215E-5</v>
      </c>
      <c r="F110" s="117">
        <f t="shared" si="2"/>
        <v>3.9328882388438914E-5</v>
      </c>
      <c r="G110" s="117">
        <v>3.9328882388438914E-5</v>
      </c>
      <c r="H110" s="122">
        <v>3.3079522976915971E-5</v>
      </c>
      <c r="I110" s="113">
        <v>0</v>
      </c>
      <c r="J110" s="113">
        <f t="shared" si="3"/>
        <v>0</v>
      </c>
      <c r="K110" s="113">
        <v>0</v>
      </c>
      <c r="L110" s="123">
        <v>0</v>
      </c>
      <c r="M110" s="142" t="s">
        <v>897</v>
      </c>
      <c r="N110" s="141">
        <v>47</v>
      </c>
      <c r="O110" s="142" t="s">
        <v>898</v>
      </c>
    </row>
    <row r="111" spans="1:15" ht="15" customHeight="1">
      <c r="A111" s="34">
        <v>109</v>
      </c>
      <c r="B111" s="34" t="s">
        <v>667</v>
      </c>
      <c r="C111" s="34" t="s">
        <v>668</v>
      </c>
      <c r="D111" s="6" t="s">
        <v>526</v>
      </c>
      <c r="E111" s="117">
        <v>1.8613229020836741E-3</v>
      </c>
      <c r="F111" s="117">
        <f t="shared" si="2"/>
        <v>1.7754478377006689E-3</v>
      </c>
      <c r="G111" s="117">
        <v>1.7754478377006689E-3</v>
      </c>
      <c r="H111" s="122">
        <v>1.4933291762900325E-3</v>
      </c>
      <c r="I111" s="113">
        <v>2.566360638816803E-3</v>
      </c>
      <c r="J111" s="113">
        <f t="shared" si="3"/>
        <v>2.0688799809765825E-3</v>
      </c>
      <c r="K111" s="113">
        <v>0</v>
      </c>
      <c r="L111" s="123">
        <v>0</v>
      </c>
      <c r="M111" s="142" t="s">
        <v>667</v>
      </c>
      <c r="N111" s="141">
        <v>42</v>
      </c>
      <c r="O111" s="142" t="s">
        <v>668</v>
      </c>
    </row>
    <row r="112" spans="1:15" ht="15" customHeight="1">
      <c r="A112" s="34">
        <v>110</v>
      </c>
      <c r="B112" s="34" t="s">
        <v>811</v>
      </c>
      <c r="C112" s="34" t="s">
        <v>812</v>
      </c>
      <c r="D112" s="6" t="s">
        <v>526</v>
      </c>
      <c r="E112" s="117">
        <v>2.0870660890043476E-4</v>
      </c>
      <c r="F112" s="117">
        <f t="shared" si="2"/>
        <v>1.9907760070609091E-4</v>
      </c>
      <c r="G112" s="117">
        <v>1.9907760070609091E-4</v>
      </c>
      <c r="H112" s="122">
        <v>1.6744416995389305E-4</v>
      </c>
      <c r="I112" s="113">
        <v>0</v>
      </c>
      <c r="J112" s="113">
        <f t="shared" si="3"/>
        <v>0</v>
      </c>
      <c r="K112" s="113">
        <v>0</v>
      </c>
      <c r="L112" s="123">
        <v>0</v>
      </c>
      <c r="M112" s="142" t="s">
        <v>811</v>
      </c>
      <c r="N112" s="141">
        <v>127</v>
      </c>
      <c r="O112" s="142" t="s">
        <v>1141</v>
      </c>
    </row>
    <row r="113" spans="1:15" ht="15" customHeight="1">
      <c r="A113" s="34">
        <v>111</v>
      </c>
      <c r="B113" s="34" t="s">
        <v>863</v>
      </c>
      <c r="C113" s="34" t="s">
        <v>864</v>
      </c>
      <c r="D113" s="6" t="s">
        <v>526</v>
      </c>
      <c r="E113" s="117">
        <v>8.4767260133373199E-5</v>
      </c>
      <c r="F113" s="117">
        <f t="shared" si="2"/>
        <v>8.0856389046268752E-5</v>
      </c>
      <c r="G113" s="117">
        <v>8.0856389046268752E-5</v>
      </c>
      <c r="H113" s="122">
        <v>6.8008308826816649E-5</v>
      </c>
      <c r="I113" s="113">
        <v>1.0665259587939709E-2</v>
      </c>
      <c r="J113" s="113">
        <f t="shared" si="3"/>
        <v>8.5978337259645429E-3</v>
      </c>
      <c r="K113" s="113">
        <v>0</v>
      </c>
      <c r="L113" s="123">
        <v>0</v>
      </c>
      <c r="M113" s="142" t="s">
        <v>863</v>
      </c>
      <c r="N113" s="141">
        <v>112</v>
      </c>
      <c r="O113" s="142" t="s">
        <v>1142</v>
      </c>
    </row>
    <row r="114" spans="1:15" ht="15" customHeight="1">
      <c r="A114" s="34">
        <v>112</v>
      </c>
      <c r="B114" s="34" t="s">
        <v>671</v>
      </c>
      <c r="C114" s="34" t="s">
        <v>672</v>
      </c>
      <c r="D114" s="6" t="s">
        <v>526</v>
      </c>
      <c r="E114" s="117">
        <v>1.7247628999571166E-3</v>
      </c>
      <c r="F114" s="117">
        <f t="shared" si="2"/>
        <v>1.6451882464064464E-3</v>
      </c>
      <c r="G114" s="117">
        <v>1.6451882464064464E-3</v>
      </c>
      <c r="H114" s="122">
        <v>1.383767834052462E-3</v>
      </c>
      <c r="I114" s="113">
        <v>6.5785815008429036E-3</v>
      </c>
      <c r="J114" s="113">
        <f t="shared" si="3"/>
        <v>5.3033448863179511E-3</v>
      </c>
      <c r="K114" s="113">
        <v>3.397005181425571E-3</v>
      </c>
      <c r="L114" s="123">
        <v>1.5511582486032202E-3</v>
      </c>
      <c r="M114" s="142" t="s">
        <v>671</v>
      </c>
      <c r="N114" s="141">
        <v>485</v>
      </c>
      <c r="O114" s="142" t="s">
        <v>1143</v>
      </c>
    </row>
    <row r="115" spans="1:15" ht="15" customHeight="1">
      <c r="A115" s="34">
        <v>113</v>
      </c>
      <c r="B115" s="34" t="s">
        <v>911</v>
      </c>
      <c r="C115" s="34" t="s">
        <v>912</v>
      </c>
      <c r="D115" s="6" t="s">
        <v>526</v>
      </c>
      <c r="E115" s="117">
        <v>5.7741403851457292E-6</v>
      </c>
      <c r="F115" s="117">
        <f t="shared" si="2"/>
        <v>5.5077413219977863E-6</v>
      </c>
      <c r="G115" s="117">
        <v>5.5077413219977863E-6</v>
      </c>
      <c r="H115" s="122">
        <v>4.6325612259323374E-6</v>
      </c>
      <c r="I115" s="113">
        <v>0</v>
      </c>
      <c r="J115" s="113">
        <f t="shared" si="3"/>
        <v>0</v>
      </c>
      <c r="K115" s="113">
        <v>0</v>
      </c>
      <c r="L115" s="123">
        <v>0</v>
      </c>
      <c r="M115" s="142" t="s">
        <v>911</v>
      </c>
      <c r="N115" s="141">
        <v>170</v>
      </c>
      <c r="O115" s="142" t="s">
        <v>912</v>
      </c>
    </row>
    <row r="116" spans="1:15" ht="15" customHeight="1">
      <c r="A116" s="34">
        <v>114</v>
      </c>
      <c r="B116" s="34" t="s">
        <v>647</v>
      </c>
      <c r="C116" s="34" t="s">
        <v>648</v>
      </c>
      <c r="D116" s="6" t="s">
        <v>526</v>
      </c>
      <c r="E116" s="117">
        <v>2.7113615127321565E-3</v>
      </c>
      <c r="F116" s="117">
        <f t="shared" si="2"/>
        <v>2.5862685779110012E-3</v>
      </c>
      <c r="G116" s="117">
        <v>2.5862685779110012E-3</v>
      </c>
      <c r="H116" s="122">
        <v>2.1753105008809432E-3</v>
      </c>
      <c r="I116" s="113">
        <v>0</v>
      </c>
      <c r="J116" s="113">
        <f t="shared" si="3"/>
        <v>0</v>
      </c>
      <c r="K116" s="113">
        <v>0</v>
      </c>
      <c r="L116" s="123">
        <v>0</v>
      </c>
      <c r="M116" s="142" t="s">
        <v>647</v>
      </c>
      <c r="N116" s="141">
        <v>185</v>
      </c>
      <c r="O116" s="142" t="s">
        <v>648</v>
      </c>
    </row>
    <row r="117" spans="1:15" ht="15" customHeight="1">
      <c r="A117" s="34">
        <v>115</v>
      </c>
      <c r="B117" s="34" t="s">
        <v>633</v>
      </c>
      <c r="C117" s="34" t="s">
        <v>634</v>
      </c>
      <c r="D117" s="6" t="s">
        <v>526</v>
      </c>
      <c r="E117" s="117">
        <v>3.8409639154232933E-3</v>
      </c>
      <c r="F117" s="117">
        <f t="shared" si="2"/>
        <v>3.6637549941982176E-3</v>
      </c>
      <c r="G117" s="117">
        <v>3.6637549941982176E-3</v>
      </c>
      <c r="H117" s="122">
        <v>3.0815843256201208E-3</v>
      </c>
      <c r="I117" s="113">
        <v>0</v>
      </c>
      <c r="J117" s="113">
        <f t="shared" si="3"/>
        <v>0</v>
      </c>
      <c r="K117" s="113">
        <v>4.7431449523415272E-3</v>
      </c>
      <c r="L117" s="123">
        <v>2.1658396217275507E-3</v>
      </c>
      <c r="M117" s="142" t="s">
        <v>633</v>
      </c>
      <c r="N117" s="141">
        <v>25</v>
      </c>
      <c r="O117" s="142" t="s">
        <v>1015</v>
      </c>
    </row>
    <row r="118" spans="1:15" ht="15" customHeight="1">
      <c r="A118" s="34">
        <v>116</v>
      </c>
      <c r="B118" s="34" t="s">
        <v>707</v>
      </c>
      <c r="C118" s="34" t="s">
        <v>708</v>
      </c>
      <c r="D118" s="6" t="s">
        <v>526</v>
      </c>
      <c r="E118" s="117">
        <v>1.0396111767139249E-3</v>
      </c>
      <c r="F118" s="117">
        <f t="shared" si="2"/>
        <v>9.9164707729105812E-4</v>
      </c>
      <c r="G118" s="117">
        <v>9.9164707729105812E-4</v>
      </c>
      <c r="H118" s="122">
        <v>8.3407435670950891E-4</v>
      </c>
      <c r="I118" s="113">
        <v>1.8378861253234516E-2</v>
      </c>
      <c r="J118" s="113">
        <f t="shared" si="3"/>
        <v>1.4816178811678444E-2</v>
      </c>
      <c r="K118" s="113">
        <v>3.0222172186130866E-4</v>
      </c>
      <c r="L118" s="123">
        <v>1.3800206114949326E-4</v>
      </c>
      <c r="M118" s="142" t="s">
        <v>707</v>
      </c>
      <c r="N118" s="141">
        <v>23</v>
      </c>
      <c r="O118" s="142" t="s">
        <v>1002</v>
      </c>
    </row>
    <row r="119" spans="1:15" ht="15" customHeight="1">
      <c r="A119" s="34">
        <v>117</v>
      </c>
      <c r="B119" s="34" t="s">
        <v>749</v>
      </c>
      <c r="C119" s="34" t="s">
        <v>750</v>
      </c>
      <c r="D119" s="6" t="s">
        <v>526</v>
      </c>
      <c r="E119" s="117">
        <v>5.2682330939256533E-4</v>
      </c>
      <c r="F119" s="117">
        <f t="shared" si="2"/>
        <v>5.0251748606556005E-4</v>
      </c>
      <c r="G119" s="117">
        <v>5.0251748606556005E-4</v>
      </c>
      <c r="H119" s="122">
        <v>4.2266745752974255E-4</v>
      </c>
      <c r="I119" s="113">
        <v>0</v>
      </c>
      <c r="J119" s="113">
        <f t="shared" si="3"/>
        <v>0</v>
      </c>
      <c r="K119" s="113">
        <v>0</v>
      </c>
      <c r="L119" s="123">
        <v>0</v>
      </c>
      <c r="M119" s="142" t="s">
        <v>749</v>
      </c>
      <c r="N119" s="141">
        <v>81</v>
      </c>
      <c r="O119" s="142" t="s">
        <v>1144</v>
      </c>
    </row>
    <row r="120" spans="1:15" ht="15" customHeight="1">
      <c r="A120" s="34">
        <v>118</v>
      </c>
      <c r="B120" s="34" t="s">
        <v>803</v>
      </c>
      <c r="C120" s="34" t="s">
        <v>804</v>
      </c>
      <c r="D120" s="6" t="s">
        <v>526</v>
      </c>
      <c r="E120" s="117">
        <v>2.280127504535341E-4</v>
      </c>
      <c r="F120" s="117">
        <f t="shared" si="2"/>
        <v>2.1749302300408206E-4</v>
      </c>
      <c r="G120" s="117">
        <v>2.1749302300408206E-4</v>
      </c>
      <c r="H120" s="122">
        <v>1.8293338164873343E-4</v>
      </c>
      <c r="I120" s="113">
        <v>5.883676492507801E-3</v>
      </c>
      <c r="J120" s="113">
        <f t="shared" si="3"/>
        <v>4.7431449523415306E-3</v>
      </c>
      <c r="K120" s="113">
        <v>0</v>
      </c>
      <c r="L120" s="123">
        <v>0</v>
      </c>
      <c r="M120" s="142" t="s">
        <v>803</v>
      </c>
      <c r="N120" s="141">
        <v>90</v>
      </c>
      <c r="O120" s="142" t="s">
        <v>1145</v>
      </c>
    </row>
    <row r="121" spans="1:15" ht="15" customHeight="1">
      <c r="A121" s="34">
        <v>119</v>
      </c>
      <c r="B121" s="34" t="s">
        <v>807</v>
      </c>
      <c r="C121" s="34" t="s">
        <v>808</v>
      </c>
      <c r="D121" s="6" t="s">
        <v>526</v>
      </c>
      <c r="E121" s="117">
        <v>2.2235961523710089E-4</v>
      </c>
      <c r="F121" s="117">
        <f t="shared" si="2"/>
        <v>2.1210070408670884E-4</v>
      </c>
      <c r="G121" s="117">
        <v>2.1210070408670884E-4</v>
      </c>
      <c r="H121" s="122">
        <v>1.783979022073308E-4</v>
      </c>
      <c r="I121" s="113">
        <v>0</v>
      </c>
      <c r="J121" s="113">
        <f t="shared" si="3"/>
        <v>0</v>
      </c>
      <c r="K121" s="113">
        <v>0</v>
      </c>
      <c r="L121" s="123">
        <v>0</v>
      </c>
      <c r="M121" s="142" t="s">
        <v>807</v>
      </c>
      <c r="N121" s="141">
        <v>3</v>
      </c>
      <c r="O121" s="142" t="s">
        <v>1146</v>
      </c>
    </row>
    <row r="122" spans="1:15" ht="15" customHeight="1">
      <c r="A122" s="34">
        <v>120</v>
      </c>
      <c r="B122" s="34" t="s">
        <v>549</v>
      </c>
      <c r="C122" s="34" t="s">
        <v>550</v>
      </c>
      <c r="D122" s="6" t="s">
        <v>526</v>
      </c>
      <c r="E122" s="117">
        <v>3.316183970716826E-2</v>
      </c>
      <c r="F122" s="117">
        <f t="shared" si="2"/>
        <v>3.1631865989698811E-2</v>
      </c>
      <c r="G122" s="117">
        <v>3.1631865989698811E-2</v>
      </c>
      <c r="H122" s="122">
        <v>2.6605562483935669E-2</v>
      </c>
      <c r="I122" s="113">
        <v>5.7831344350152015E-3</v>
      </c>
      <c r="J122" s="113">
        <f t="shared" si="3"/>
        <v>4.6620926454886101E-3</v>
      </c>
      <c r="K122" s="113">
        <v>4.122272882608833E-2</v>
      </c>
      <c r="L122" s="123">
        <v>1.8823337744126329E-2</v>
      </c>
      <c r="M122" s="142" t="s">
        <v>549</v>
      </c>
      <c r="N122" s="141">
        <v>118</v>
      </c>
      <c r="O122" s="142" t="s">
        <v>989</v>
      </c>
    </row>
    <row r="123" spans="1:15" ht="15" customHeight="1">
      <c r="A123" s="34">
        <v>121</v>
      </c>
      <c r="B123" s="34" t="s">
        <v>865</v>
      </c>
      <c r="C123" s="34" t="s">
        <v>866</v>
      </c>
      <c r="D123" s="6" t="s">
        <v>526</v>
      </c>
      <c r="E123" s="117">
        <v>8.428424352426058E-5</v>
      </c>
      <c r="F123" s="117">
        <f t="shared" si="2"/>
        <v>8.0395657169353419E-5</v>
      </c>
      <c r="G123" s="117">
        <v>8.0395657169353419E-5</v>
      </c>
      <c r="H123" s="122">
        <v>6.7620787245143159E-5</v>
      </c>
      <c r="I123" s="113">
        <v>0</v>
      </c>
      <c r="J123" s="113">
        <f t="shared" si="3"/>
        <v>0</v>
      </c>
      <c r="K123" s="113">
        <v>0</v>
      </c>
      <c r="L123" s="123">
        <v>0</v>
      </c>
      <c r="M123" s="142" t="s">
        <v>865</v>
      </c>
      <c r="N123" s="141">
        <v>203</v>
      </c>
      <c r="O123" s="142" t="s">
        <v>1147</v>
      </c>
    </row>
    <row r="124" spans="1:15" ht="15" customHeight="1">
      <c r="A124" s="34">
        <v>122</v>
      </c>
      <c r="B124" s="34" t="s">
        <v>861</v>
      </c>
      <c r="C124" s="34" t="s">
        <v>862</v>
      </c>
      <c r="D124" s="6" t="s">
        <v>526</v>
      </c>
      <c r="E124" s="117">
        <v>8.6591119012887773E-5</v>
      </c>
      <c r="F124" s="117">
        <f t="shared" si="2"/>
        <v>8.2596101323101703E-5</v>
      </c>
      <c r="G124" s="117">
        <v>8.2596101323101703E-5</v>
      </c>
      <c r="H124" s="122">
        <v>6.9471580822860835E-5</v>
      </c>
      <c r="I124" s="113">
        <v>0</v>
      </c>
      <c r="J124" s="113">
        <f t="shared" si="3"/>
        <v>0</v>
      </c>
      <c r="K124" s="113">
        <v>0</v>
      </c>
      <c r="L124" s="123">
        <v>0</v>
      </c>
      <c r="M124" s="142" t="s">
        <v>861</v>
      </c>
      <c r="N124" s="141">
        <v>128</v>
      </c>
      <c r="O124" s="142" t="s">
        <v>1148</v>
      </c>
    </row>
    <row r="125" spans="1:15" ht="15" customHeight="1">
      <c r="A125" s="34">
        <v>123</v>
      </c>
      <c r="B125" s="34" t="s">
        <v>739</v>
      </c>
      <c r="C125" s="34" t="s">
        <v>740</v>
      </c>
      <c r="D125" s="6" t="s">
        <v>526</v>
      </c>
      <c r="E125" s="117">
        <v>6.029536810553028E-4</v>
      </c>
      <c r="F125" s="117">
        <f t="shared" si="2"/>
        <v>5.7513546309718815E-4</v>
      </c>
      <c r="G125" s="117">
        <v>5.7513546309718815E-4</v>
      </c>
      <c r="H125" s="122">
        <v>4.8374643801104493E-4</v>
      </c>
      <c r="I125" s="113">
        <v>0</v>
      </c>
      <c r="J125" s="113">
        <f t="shared" si="3"/>
        <v>0</v>
      </c>
      <c r="K125" s="113">
        <v>0</v>
      </c>
      <c r="L125" s="123">
        <v>0</v>
      </c>
      <c r="M125" s="142" t="s">
        <v>739</v>
      </c>
      <c r="N125" s="141">
        <v>208</v>
      </c>
      <c r="O125" s="142" t="s">
        <v>1149</v>
      </c>
    </row>
    <row r="126" spans="1:15" ht="15" customHeight="1">
      <c r="A126" s="34">
        <v>124</v>
      </c>
      <c r="B126" s="34" t="s">
        <v>887</v>
      </c>
      <c r="C126" s="34" t="s">
        <v>888</v>
      </c>
      <c r="D126" s="6" t="s">
        <v>526</v>
      </c>
      <c r="E126" s="117">
        <v>5.6925161586082888E-5</v>
      </c>
      <c r="F126" s="117">
        <f t="shared" si="2"/>
        <v>5.4298829577410226E-5</v>
      </c>
      <c r="G126" s="117">
        <v>5.4298829577410226E-5</v>
      </c>
      <c r="H126" s="122">
        <v>4.5670745557559742E-5</v>
      </c>
      <c r="I126" s="113">
        <v>0</v>
      </c>
      <c r="J126" s="113">
        <f t="shared" si="3"/>
        <v>0</v>
      </c>
      <c r="K126" s="113">
        <v>0</v>
      </c>
      <c r="L126" s="123">
        <v>0</v>
      </c>
      <c r="M126" s="142" t="s">
        <v>887</v>
      </c>
      <c r="N126" s="141">
        <v>206</v>
      </c>
      <c r="O126" s="142" t="s">
        <v>1150</v>
      </c>
    </row>
    <row r="127" spans="1:15" ht="15" customHeight="1">
      <c r="A127" s="34">
        <v>125</v>
      </c>
      <c r="B127" s="34" t="s">
        <v>731</v>
      </c>
      <c r="C127" s="34" t="s">
        <v>732</v>
      </c>
      <c r="D127" s="6" t="s">
        <v>526</v>
      </c>
      <c r="E127" s="117">
        <v>6.9676593643034615E-4</v>
      </c>
      <c r="F127" s="117">
        <f t="shared" si="2"/>
        <v>6.6461954228032609E-4</v>
      </c>
      <c r="G127" s="117">
        <v>6.6461954228032609E-4</v>
      </c>
      <c r="H127" s="122">
        <v>5.5901149701198223E-4</v>
      </c>
      <c r="I127" s="113">
        <v>0</v>
      </c>
      <c r="J127" s="113">
        <f t="shared" si="3"/>
        <v>0</v>
      </c>
      <c r="K127" s="113">
        <v>0</v>
      </c>
      <c r="L127" s="123">
        <v>0</v>
      </c>
      <c r="M127" s="142" t="s">
        <v>731</v>
      </c>
      <c r="N127" s="141">
        <v>230</v>
      </c>
      <c r="O127" s="142" t="s">
        <v>732</v>
      </c>
    </row>
    <row r="128" spans="1:15" ht="15" customHeight="1">
      <c r="A128" s="34">
        <v>126</v>
      </c>
      <c r="B128" s="34" t="s">
        <v>657</v>
      </c>
      <c r="C128" s="34" t="s">
        <v>658</v>
      </c>
      <c r="D128" s="6" t="s">
        <v>526</v>
      </c>
      <c r="E128" s="117">
        <v>2.2693092074743655E-3</v>
      </c>
      <c r="F128" s="117">
        <f t="shared" si="2"/>
        <v>2.1646110521577082E-3</v>
      </c>
      <c r="G128" s="117">
        <v>2.1646110521577082E-3</v>
      </c>
      <c r="H128" s="122">
        <v>1.8206543559698483E-3</v>
      </c>
      <c r="I128" s="113">
        <v>0</v>
      </c>
      <c r="J128" s="113">
        <f t="shared" si="3"/>
        <v>0</v>
      </c>
      <c r="K128" s="113">
        <v>0</v>
      </c>
      <c r="L128" s="123">
        <v>0</v>
      </c>
      <c r="M128" s="142" t="s">
        <v>657</v>
      </c>
      <c r="N128" s="141">
        <v>181</v>
      </c>
      <c r="O128" s="142" t="s">
        <v>658</v>
      </c>
    </row>
    <row r="129" spans="1:15" ht="15" customHeight="1">
      <c r="A129" s="34">
        <v>127</v>
      </c>
      <c r="B129" s="34" t="s">
        <v>801</v>
      </c>
      <c r="C129" s="34" t="s">
        <v>802</v>
      </c>
      <c r="D129" s="6" t="s">
        <v>526</v>
      </c>
      <c r="E129" s="117">
        <v>2.3137646898861513E-4</v>
      </c>
      <c r="F129" s="117">
        <f t="shared" si="2"/>
        <v>2.2070155108540408E-4</v>
      </c>
      <c r="G129" s="117">
        <v>2.2070155108540408E-4</v>
      </c>
      <c r="H129" s="122">
        <v>1.8563207461793336E-4</v>
      </c>
      <c r="I129" s="113">
        <v>0</v>
      </c>
      <c r="J129" s="113">
        <f t="shared" si="3"/>
        <v>0</v>
      </c>
      <c r="K129" s="113">
        <v>0</v>
      </c>
      <c r="L129" s="123">
        <v>0</v>
      </c>
      <c r="M129" s="142" t="s">
        <v>801</v>
      </c>
      <c r="N129" s="141">
        <v>133</v>
      </c>
      <c r="O129" s="142" t="s">
        <v>802</v>
      </c>
    </row>
    <row r="130" spans="1:15" ht="15" customHeight="1">
      <c r="A130" s="34">
        <v>128</v>
      </c>
      <c r="B130" s="34" t="s">
        <v>567</v>
      </c>
      <c r="C130" s="34" t="s">
        <v>568</v>
      </c>
      <c r="D130" s="6" t="s">
        <v>526</v>
      </c>
      <c r="E130" s="117">
        <v>1.4521667151916596E-2</v>
      </c>
      <c r="F130" s="117">
        <f t="shared" si="2"/>
        <v>1.3851687160683806E-2</v>
      </c>
      <c r="G130" s="117">
        <v>1.3851687160683806E-2</v>
      </c>
      <c r="H130" s="122">
        <v>1.1650654070851149E-2</v>
      </c>
      <c r="I130" s="113">
        <v>0</v>
      </c>
      <c r="J130" s="113">
        <f t="shared" si="3"/>
        <v>0</v>
      </c>
      <c r="K130" s="113">
        <v>1.9211820540237595E-2</v>
      </c>
      <c r="L130" s="123">
        <v>8.7726018390023048E-3</v>
      </c>
      <c r="M130" s="142" t="s">
        <v>567</v>
      </c>
      <c r="N130" s="141">
        <v>140</v>
      </c>
      <c r="O130" s="142" t="s">
        <v>1000</v>
      </c>
    </row>
    <row r="131" spans="1:15" ht="15" customHeight="1">
      <c r="A131" s="34">
        <v>129</v>
      </c>
      <c r="B131" s="34" t="s">
        <v>597</v>
      </c>
      <c r="C131" s="34" t="s">
        <v>598</v>
      </c>
      <c r="D131" s="6" t="s">
        <v>526</v>
      </c>
      <c r="E131" s="117">
        <v>7.7701522041374333E-3</v>
      </c>
      <c r="F131" s="117">
        <f t="shared" si="2"/>
        <v>7.4116639912383819E-3</v>
      </c>
      <c r="G131" s="117">
        <v>7.4116639912383819E-3</v>
      </c>
      <c r="H131" s="122">
        <v>6.2339505830306024E-3</v>
      </c>
      <c r="I131" s="113">
        <v>1.5032351388098629E-2</v>
      </c>
      <c r="J131" s="113">
        <f t="shared" si="3"/>
        <v>1.2118378992977862E-2</v>
      </c>
      <c r="K131" s="113">
        <v>8.0545528235153544E-3</v>
      </c>
      <c r="L131" s="123">
        <v>3.6779119794462826E-3</v>
      </c>
      <c r="M131" s="142" t="s">
        <v>597</v>
      </c>
      <c r="N131" s="141">
        <v>130</v>
      </c>
      <c r="O131" s="142" t="s">
        <v>1024</v>
      </c>
    </row>
    <row r="132" spans="1:15" ht="15" customHeight="1">
      <c r="A132" s="34">
        <v>130</v>
      </c>
      <c r="B132" s="34" t="s">
        <v>725</v>
      </c>
      <c r="C132" s="34" t="s">
        <v>726</v>
      </c>
      <c r="D132" s="6" t="s">
        <v>526</v>
      </c>
      <c r="E132" s="117">
        <v>8.2546628899636055E-4</v>
      </c>
      <c r="F132" s="117">
        <f t="shared" si="2"/>
        <v>7.8738210132843478E-4</v>
      </c>
      <c r="G132" s="117">
        <v>7.8738210132843478E-4</v>
      </c>
      <c r="H132" s="122">
        <v>6.6226708542734642E-4</v>
      </c>
      <c r="I132" s="113">
        <v>0</v>
      </c>
      <c r="J132" s="113">
        <f t="shared" si="3"/>
        <v>0</v>
      </c>
      <c r="K132" s="113">
        <v>0</v>
      </c>
      <c r="L132" s="123">
        <v>0</v>
      </c>
      <c r="M132" s="142" t="s">
        <v>725</v>
      </c>
      <c r="N132" s="141">
        <v>212</v>
      </c>
      <c r="O132" s="142" t="s">
        <v>1151</v>
      </c>
    </row>
    <row r="133" spans="1:15" ht="15" customHeight="1">
      <c r="A133" s="34">
        <v>131</v>
      </c>
      <c r="B133" s="34" t="s">
        <v>639</v>
      </c>
      <c r="C133" s="34" t="s">
        <v>640</v>
      </c>
      <c r="D133" s="6" t="s">
        <v>526</v>
      </c>
      <c r="E133" s="117">
        <v>3.0846518583898413E-3</v>
      </c>
      <c r="F133" s="117">
        <f t="shared" si="2"/>
        <v>2.9423365853967214E-3</v>
      </c>
      <c r="G133" s="117">
        <v>2.9423365853967214E-3</v>
      </c>
      <c r="H133" s="122">
        <v>2.4747993019771822E-3</v>
      </c>
      <c r="I133" s="113">
        <v>0</v>
      </c>
      <c r="J133" s="113">
        <f t="shared" si="3"/>
        <v>0</v>
      </c>
      <c r="K133" s="113">
        <v>2.0702049704313633E-3</v>
      </c>
      <c r="L133" s="123">
        <v>9.4530780634146435E-4</v>
      </c>
      <c r="M133" s="142" t="s">
        <v>639</v>
      </c>
      <c r="N133" s="141">
        <v>138</v>
      </c>
      <c r="O133" s="142" t="s">
        <v>1037</v>
      </c>
    </row>
    <row r="134" spans="1:15" ht="15" customHeight="1">
      <c r="A134" s="34">
        <v>132</v>
      </c>
      <c r="B134" s="34" t="s">
        <v>583</v>
      </c>
      <c r="C134" s="34" t="s">
        <v>584</v>
      </c>
      <c r="D134" s="6" t="s">
        <v>526</v>
      </c>
      <c r="E134" s="117">
        <v>1.0887573230391674E-2</v>
      </c>
      <c r="F134" s="117">
        <f t="shared" si="2"/>
        <v>1.0385257887316108E-2</v>
      </c>
      <c r="G134" s="117">
        <v>1.0385257887316108E-2</v>
      </c>
      <c r="H134" s="122">
        <v>8.7350404090215782E-3</v>
      </c>
      <c r="I134" s="113">
        <v>0</v>
      </c>
      <c r="J134" s="113">
        <f t="shared" si="3"/>
        <v>0</v>
      </c>
      <c r="K134" s="113">
        <v>1.6134954017018827E-2</v>
      </c>
      <c r="L134" s="123">
        <v>7.3676269766033567E-3</v>
      </c>
      <c r="M134" s="142" t="s">
        <v>583</v>
      </c>
      <c r="N134" s="141">
        <v>245</v>
      </c>
      <c r="O134" s="142" t="s">
        <v>994</v>
      </c>
    </row>
    <row r="135" spans="1:15" ht="15" customHeight="1">
      <c r="A135" s="34">
        <v>133</v>
      </c>
      <c r="B135" s="34" t="s">
        <v>611</v>
      </c>
      <c r="C135" s="34" t="s">
        <v>612</v>
      </c>
      <c r="D135" s="6" t="s">
        <v>526</v>
      </c>
      <c r="E135" s="117">
        <v>5.3815988799210419E-3</v>
      </c>
      <c r="F135" s="117">
        <f t="shared" si="2"/>
        <v>5.1333103375196263E-3</v>
      </c>
      <c r="G135" s="117">
        <v>5.1333103375196263E-3</v>
      </c>
      <c r="H135" s="122">
        <v>4.3176273248877574E-3</v>
      </c>
      <c r="I135" s="113">
        <v>0</v>
      </c>
      <c r="J135" s="113">
        <f t="shared" si="3"/>
        <v>0</v>
      </c>
      <c r="K135" s="113">
        <v>6.5677912111258476E-3</v>
      </c>
      <c r="L135" s="123">
        <v>2.9990191265961736E-3</v>
      </c>
      <c r="M135" s="142" t="s">
        <v>611</v>
      </c>
      <c r="N135" s="141">
        <v>149</v>
      </c>
      <c r="O135" s="142" t="s">
        <v>1152</v>
      </c>
    </row>
    <row r="136" spans="1:15" ht="15" customHeight="1">
      <c r="A136" s="34">
        <v>134</v>
      </c>
      <c r="B136" s="34" t="s">
        <v>669</v>
      </c>
      <c r="C136" s="34" t="s">
        <v>670</v>
      </c>
      <c r="D136" s="6" t="s">
        <v>526</v>
      </c>
      <c r="E136" s="117">
        <v>1.7686631628582917E-3</v>
      </c>
      <c r="F136" s="117">
        <f t="shared" si="2"/>
        <v>1.6870631015189735E-3</v>
      </c>
      <c r="G136" s="117">
        <v>1.6870631015189735E-3</v>
      </c>
      <c r="H136" s="122">
        <v>1.4189887746876085E-3</v>
      </c>
      <c r="I136" s="113">
        <v>7.9664293612349748E-3</v>
      </c>
      <c r="J136" s="113">
        <f t="shared" si="3"/>
        <v>6.4221629556015115E-3</v>
      </c>
      <c r="K136" s="113">
        <v>0</v>
      </c>
      <c r="L136" s="123">
        <v>0</v>
      </c>
      <c r="M136" s="142" t="s">
        <v>669</v>
      </c>
      <c r="N136" s="141">
        <v>264</v>
      </c>
      <c r="O136" s="142" t="s">
        <v>1031</v>
      </c>
    </row>
    <row r="137" spans="1:15" ht="15" customHeight="1">
      <c r="A137" s="34">
        <v>135</v>
      </c>
      <c r="B137" s="34" t="s">
        <v>617</v>
      </c>
      <c r="C137" s="34" t="s">
        <v>618</v>
      </c>
      <c r="D137" s="6" t="s">
        <v>526</v>
      </c>
      <c r="E137" s="117">
        <v>5.1313502313314998E-3</v>
      </c>
      <c r="F137" s="117">
        <f t="shared" si="2"/>
        <v>4.894607304570084E-3</v>
      </c>
      <c r="G137" s="117">
        <v>4.894607304570084E-3</v>
      </c>
      <c r="H137" s="122">
        <v>4.1168542038738975E-3</v>
      </c>
      <c r="I137" s="113">
        <v>1.8470097846421195E-2</v>
      </c>
      <c r="J137" s="113">
        <f t="shared" si="3"/>
        <v>1.4889729488197332E-2</v>
      </c>
      <c r="K137" s="113">
        <v>7.7859979981549036E-3</v>
      </c>
      <c r="L137" s="123">
        <v>3.5552830724202285E-3</v>
      </c>
      <c r="M137" s="142" t="s">
        <v>617</v>
      </c>
      <c r="N137" s="141">
        <v>244</v>
      </c>
      <c r="O137" s="142" t="s">
        <v>1011</v>
      </c>
    </row>
    <row r="138" spans="1:15" ht="15" customHeight="1">
      <c r="A138" s="34">
        <v>136</v>
      </c>
      <c r="B138" s="34" t="s">
        <v>643</v>
      </c>
      <c r="C138" s="34" t="s">
        <v>644</v>
      </c>
      <c r="D138" s="6" t="s">
        <v>526</v>
      </c>
      <c r="E138" s="117">
        <v>2.9154962186408958E-3</v>
      </c>
      <c r="F138" s="117">
        <f t="shared" si="2"/>
        <v>2.7809852075724143E-3</v>
      </c>
      <c r="G138" s="117">
        <v>2.7809852075724143E-3</v>
      </c>
      <c r="H138" s="122">
        <v>2.3390866580891576E-3</v>
      </c>
      <c r="I138" s="113">
        <v>0</v>
      </c>
      <c r="J138" s="113">
        <f t="shared" si="3"/>
        <v>0</v>
      </c>
      <c r="K138" s="113">
        <v>0</v>
      </c>
      <c r="L138" s="123">
        <v>0</v>
      </c>
      <c r="M138" s="142" t="s">
        <v>643</v>
      </c>
      <c r="N138" s="141">
        <v>367</v>
      </c>
      <c r="O138" s="142" t="s">
        <v>962</v>
      </c>
    </row>
    <row r="139" spans="1:15" ht="15" customHeight="1">
      <c r="A139" s="34">
        <v>137</v>
      </c>
      <c r="B139" s="34" t="s">
        <v>761</v>
      </c>
      <c r="C139" s="34" t="s">
        <v>762</v>
      </c>
      <c r="D139" s="6" t="s">
        <v>526</v>
      </c>
      <c r="E139" s="117">
        <v>4.9040323296100166E-4</v>
      </c>
      <c r="F139" s="117">
        <f t="shared" ref="F139:F201" si="4">E139*(1-SUM(F$4:F$7))</f>
        <v>4.6777770723571471E-4</v>
      </c>
      <c r="G139" s="117">
        <v>4.6777770723571471E-4</v>
      </c>
      <c r="H139" s="122">
        <v>3.9344782955595963E-4</v>
      </c>
      <c r="I139" s="113">
        <v>0</v>
      </c>
      <c r="J139" s="113">
        <f t="shared" ref="J139:J201" si="5">I139*(1-SUM(J$4:J$7))</f>
        <v>0</v>
      </c>
      <c r="K139" s="113">
        <v>0</v>
      </c>
      <c r="L139" s="123">
        <v>0</v>
      </c>
      <c r="M139" s="142" t="s">
        <v>761</v>
      </c>
      <c r="N139" s="141">
        <v>33</v>
      </c>
      <c r="O139" s="142" t="s">
        <v>1153</v>
      </c>
    </row>
    <row r="140" spans="1:15" ht="15" customHeight="1">
      <c r="A140" s="34">
        <v>138</v>
      </c>
      <c r="B140" s="34" t="s">
        <v>733</v>
      </c>
      <c r="C140" s="34" t="s">
        <v>734</v>
      </c>
      <c r="D140" s="6" t="s">
        <v>526</v>
      </c>
      <c r="E140" s="117">
        <v>6.51295820215813E-4</v>
      </c>
      <c r="F140" s="117">
        <f t="shared" si="4"/>
        <v>6.2124726151017214E-4</v>
      </c>
      <c r="G140" s="117">
        <v>6.2124726151017214E-4</v>
      </c>
      <c r="H140" s="122">
        <v>5.2253107165620572E-4</v>
      </c>
      <c r="I140" s="113">
        <v>2.5764277293949814E-4</v>
      </c>
      <c r="J140" s="113">
        <f t="shared" si="5"/>
        <v>2.0769955988086397E-4</v>
      </c>
      <c r="K140" s="113">
        <v>0</v>
      </c>
      <c r="L140" s="123">
        <v>0</v>
      </c>
      <c r="M140" s="142" t="s">
        <v>733</v>
      </c>
      <c r="N140" s="141">
        <v>126</v>
      </c>
      <c r="O140" s="142" t="s">
        <v>1154</v>
      </c>
    </row>
    <row r="141" spans="1:15" ht="15" customHeight="1">
      <c r="A141" s="34">
        <v>139</v>
      </c>
      <c r="B141" s="34" t="s">
        <v>837</v>
      </c>
      <c r="C141" s="34" t="s">
        <v>838</v>
      </c>
      <c r="D141" s="6" t="s">
        <v>526</v>
      </c>
      <c r="E141" s="117">
        <v>1.2552556860034132E-4</v>
      </c>
      <c r="F141" s="117">
        <f t="shared" si="4"/>
        <v>1.1973424874219073E-4</v>
      </c>
      <c r="G141" s="117">
        <v>1.1973424874219073E-4</v>
      </c>
      <c r="H141" s="122">
        <v>1.0070847661705662E-4</v>
      </c>
      <c r="I141" s="113">
        <v>9.991341943278503E-3</v>
      </c>
      <c r="J141" s="113">
        <f t="shared" si="5"/>
        <v>8.0545528235153579E-3</v>
      </c>
      <c r="K141" s="113">
        <v>0</v>
      </c>
      <c r="L141" s="123">
        <v>0</v>
      </c>
      <c r="M141" s="142" t="s">
        <v>837</v>
      </c>
      <c r="N141" s="141">
        <v>124</v>
      </c>
      <c r="O141" s="142" t="s">
        <v>1155</v>
      </c>
    </row>
    <row r="142" spans="1:15" ht="15" customHeight="1">
      <c r="A142" s="34">
        <v>140</v>
      </c>
      <c r="B142" s="34" t="s">
        <v>587</v>
      </c>
      <c r="C142" s="34" t="s">
        <v>588</v>
      </c>
      <c r="D142" s="6" t="s">
        <v>526</v>
      </c>
      <c r="E142" s="117">
        <v>1.074029109361618E-2</v>
      </c>
      <c r="F142" s="117">
        <f t="shared" si="4"/>
        <v>1.0244770843946439E-2</v>
      </c>
      <c r="G142" s="117">
        <v>1.0244770843946439E-2</v>
      </c>
      <c r="H142" s="122">
        <v>8.6168767568433492E-3</v>
      </c>
      <c r="I142" s="113">
        <v>3.0991664178912307E-4</v>
      </c>
      <c r="J142" s="113">
        <f t="shared" si="5"/>
        <v>2.4984030937468617E-4</v>
      </c>
      <c r="K142" s="113">
        <v>1.4889729488197331E-2</v>
      </c>
      <c r="L142" s="123">
        <v>6.7990260484075563E-3</v>
      </c>
      <c r="M142" s="142" t="s">
        <v>587</v>
      </c>
      <c r="N142" s="141">
        <v>194</v>
      </c>
      <c r="O142" s="142" t="s">
        <v>1001</v>
      </c>
    </row>
    <row r="143" spans="1:15" ht="15" customHeight="1">
      <c r="A143" s="34">
        <v>141</v>
      </c>
      <c r="B143" s="34" t="s">
        <v>625</v>
      </c>
      <c r="C143" s="34" t="s">
        <v>626</v>
      </c>
      <c r="D143" s="6" t="s">
        <v>526</v>
      </c>
      <c r="E143" s="117">
        <v>4.2568914882752705E-3</v>
      </c>
      <c r="F143" s="117">
        <f t="shared" si="4"/>
        <v>4.0604930932316829E-3</v>
      </c>
      <c r="G143" s="117">
        <v>4.0604930932316829E-3</v>
      </c>
      <c r="H143" s="122">
        <v>3.4152807407171683E-3</v>
      </c>
      <c r="I143" s="113">
        <v>0</v>
      </c>
      <c r="J143" s="113">
        <f t="shared" si="5"/>
        <v>0</v>
      </c>
      <c r="K143" s="113">
        <v>6.3617572929829894E-3</v>
      </c>
      <c r="L143" s="123">
        <v>2.9049388427724037E-3</v>
      </c>
      <c r="M143" s="142" t="s">
        <v>625</v>
      </c>
      <c r="N143" s="141">
        <v>156</v>
      </c>
      <c r="O143" s="142" t="s">
        <v>1156</v>
      </c>
    </row>
    <row r="144" spans="1:15" ht="15" customHeight="1">
      <c r="A144" s="34">
        <v>142</v>
      </c>
      <c r="B144" s="34" t="s">
        <v>621</v>
      </c>
      <c r="C144" s="34" t="s">
        <v>622</v>
      </c>
      <c r="D144" s="6" t="s">
        <v>526</v>
      </c>
      <c r="E144" s="117">
        <v>4.5879647148387489E-3</v>
      </c>
      <c r="F144" s="117">
        <f t="shared" si="4"/>
        <v>4.3762917349207146E-3</v>
      </c>
      <c r="G144" s="117">
        <v>4.3762917349207146E-3</v>
      </c>
      <c r="H144" s="122">
        <v>3.6808989782418128E-3</v>
      </c>
      <c r="I144" s="113">
        <v>0</v>
      </c>
      <c r="J144" s="113">
        <f t="shared" si="5"/>
        <v>0</v>
      </c>
      <c r="K144" s="113">
        <v>6.3157274271612969E-3</v>
      </c>
      <c r="L144" s="123">
        <v>2.8839204450255228E-3</v>
      </c>
      <c r="M144" s="142" t="s">
        <v>621</v>
      </c>
      <c r="N144" s="141">
        <v>193</v>
      </c>
      <c r="O144" s="142" t="s">
        <v>1007</v>
      </c>
    </row>
    <row r="145" spans="1:15" ht="15" customHeight="1">
      <c r="A145" s="34">
        <v>143</v>
      </c>
      <c r="B145" s="34" t="s">
        <v>773</v>
      </c>
      <c r="C145" s="34" t="s">
        <v>774</v>
      </c>
      <c r="D145" s="6" t="s">
        <v>526</v>
      </c>
      <c r="E145" s="117">
        <v>4.235464462783654E-4</v>
      </c>
      <c r="F145" s="117">
        <f t="shared" si="4"/>
        <v>4.0400546373168817E-4</v>
      </c>
      <c r="G145" s="117">
        <v>4.0400546373168817E-4</v>
      </c>
      <c r="H145" s="122">
        <v>3.3980899554472292E-4</v>
      </c>
      <c r="I145" s="113">
        <v>2.0014747727826215E-2</v>
      </c>
      <c r="J145" s="113">
        <f t="shared" si="5"/>
        <v>1.6134954017018834E-2</v>
      </c>
      <c r="K145" s="113">
        <v>0</v>
      </c>
      <c r="L145" s="123">
        <v>0</v>
      </c>
      <c r="M145" s="142" t="s">
        <v>773</v>
      </c>
      <c r="N145" s="141">
        <v>78</v>
      </c>
      <c r="O145" s="142" t="s">
        <v>774</v>
      </c>
    </row>
    <row r="146" spans="1:15" ht="15" customHeight="1">
      <c r="A146" s="34">
        <v>144</v>
      </c>
      <c r="B146" s="34" t="s">
        <v>859</v>
      </c>
      <c r="C146" s="34" t="s">
        <v>860</v>
      </c>
      <c r="D146" s="6" t="s">
        <v>526</v>
      </c>
      <c r="E146" s="117">
        <v>8.6652655462916985E-5</v>
      </c>
      <c r="F146" s="117">
        <f t="shared" si="4"/>
        <v>8.2654798692065377E-5</v>
      </c>
      <c r="G146" s="117">
        <v>8.2654798692065377E-5</v>
      </c>
      <c r="H146" s="122">
        <v>6.9520951179896184E-5</v>
      </c>
      <c r="I146" s="113">
        <v>0</v>
      </c>
      <c r="J146" s="113">
        <f t="shared" si="5"/>
        <v>0</v>
      </c>
      <c r="K146" s="113">
        <v>0</v>
      </c>
      <c r="L146" s="123">
        <v>0</v>
      </c>
      <c r="M146" s="142" t="s">
        <v>859</v>
      </c>
      <c r="N146" s="141">
        <v>76</v>
      </c>
      <c r="O146" s="142" t="s">
        <v>860</v>
      </c>
    </row>
    <row r="147" spans="1:15" ht="15" customHeight="1">
      <c r="A147" s="34">
        <v>145</v>
      </c>
      <c r="B147" s="34" t="s">
        <v>623</v>
      </c>
      <c r="C147" s="34" t="s">
        <v>624</v>
      </c>
      <c r="D147" s="6" t="s">
        <v>526</v>
      </c>
      <c r="E147" s="117">
        <v>4.3580710429454621E-3</v>
      </c>
      <c r="F147" s="117">
        <f t="shared" si="4"/>
        <v>4.1570045697506735E-3</v>
      </c>
      <c r="G147" s="117">
        <v>4.1570045697506735E-3</v>
      </c>
      <c r="H147" s="122">
        <v>3.4964565436172912E-3</v>
      </c>
      <c r="I147" s="113">
        <v>0</v>
      </c>
      <c r="J147" s="113">
        <f t="shared" si="5"/>
        <v>0</v>
      </c>
      <c r="K147" s="113">
        <v>5.3033448863179485E-3</v>
      </c>
      <c r="L147" s="123">
        <v>2.4216410415210414E-3</v>
      </c>
      <c r="M147" s="142" t="s">
        <v>623</v>
      </c>
      <c r="N147" s="141">
        <v>80</v>
      </c>
      <c r="O147" s="142" t="s">
        <v>1157</v>
      </c>
    </row>
    <row r="148" spans="1:15" ht="15" customHeight="1">
      <c r="A148" s="34">
        <v>146</v>
      </c>
      <c r="B148" s="34" t="s">
        <v>867</v>
      </c>
      <c r="C148" s="34" t="s">
        <v>868</v>
      </c>
      <c r="D148" s="6" t="s">
        <v>526</v>
      </c>
      <c r="E148" s="117">
        <v>8.0060194715788445E-5</v>
      </c>
      <c r="F148" s="117">
        <f t="shared" si="4"/>
        <v>7.6366491507152368E-5</v>
      </c>
      <c r="G148" s="117">
        <v>7.6366491507152368E-5</v>
      </c>
      <c r="H148" s="122">
        <v>6.4231856006665848E-5</v>
      </c>
      <c r="I148" s="113">
        <v>1.7356167499588374E-3</v>
      </c>
      <c r="J148" s="113">
        <f t="shared" si="5"/>
        <v>1.3991730913909958E-3</v>
      </c>
      <c r="K148" s="113">
        <v>0</v>
      </c>
      <c r="L148" s="123">
        <v>0</v>
      </c>
      <c r="M148" s="142" t="s">
        <v>867</v>
      </c>
      <c r="N148" s="141">
        <v>239</v>
      </c>
      <c r="O148" s="142" t="s">
        <v>1158</v>
      </c>
    </row>
    <row r="149" spans="1:15" ht="15" customHeight="1">
      <c r="A149" s="34">
        <v>147</v>
      </c>
      <c r="B149" s="34" t="s">
        <v>679</v>
      </c>
      <c r="C149" s="34" t="s">
        <v>680</v>
      </c>
      <c r="D149" s="6" t="s">
        <v>526</v>
      </c>
      <c r="E149" s="117">
        <v>1.5979595078345549E-3</v>
      </c>
      <c r="F149" s="117">
        <f t="shared" si="4"/>
        <v>1.5242351285432937E-3</v>
      </c>
      <c r="G149" s="117">
        <v>1.5242351285432937E-3</v>
      </c>
      <c r="H149" s="122">
        <v>1.2820341666177643E-3</v>
      </c>
      <c r="I149" s="113">
        <v>0</v>
      </c>
      <c r="J149" s="113">
        <f t="shared" si="5"/>
        <v>0</v>
      </c>
      <c r="K149" s="113">
        <v>0</v>
      </c>
      <c r="L149" s="123">
        <v>0</v>
      </c>
      <c r="M149" s="142" t="s">
        <v>679</v>
      </c>
      <c r="N149" s="141">
        <v>229</v>
      </c>
      <c r="O149" s="142" t="s">
        <v>680</v>
      </c>
    </row>
    <row r="150" spans="1:15" ht="15" customHeight="1">
      <c r="A150" s="34">
        <v>148</v>
      </c>
      <c r="B150" s="34" t="s">
        <v>585</v>
      </c>
      <c r="C150" s="34" t="s">
        <v>586</v>
      </c>
      <c r="D150" s="6" t="s">
        <v>526</v>
      </c>
      <c r="E150" s="117">
        <v>1.0858917211304123E-2</v>
      </c>
      <c r="F150" s="117">
        <f t="shared" si="4"/>
        <v>1.035792395881335E-2</v>
      </c>
      <c r="G150" s="117">
        <v>1.035792395881335E-2</v>
      </c>
      <c r="H150" s="122">
        <v>8.7120498417579077E-3</v>
      </c>
      <c r="I150" s="113">
        <v>3.7489363245430421E-4</v>
      </c>
      <c r="J150" s="113">
        <f t="shared" si="5"/>
        <v>3.0222172186130888E-4</v>
      </c>
      <c r="K150" s="113">
        <v>1.4816178811678441E-2</v>
      </c>
      <c r="L150" s="123">
        <v>6.7654409543380957E-3</v>
      </c>
      <c r="M150" s="142" t="s">
        <v>585</v>
      </c>
      <c r="N150" s="141">
        <v>89</v>
      </c>
      <c r="O150" s="142" t="s">
        <v>1159</v>
      </c>
    </row>
    <row r="151" spans="1:15" ht="15" customHeight="1">
      <c r="A151" s="34">
        <v>149</v>
      </c>
      <c r="B151" s="34" t="s">
        <v>613</v>
      </c>
      <c r="C151" s="34" t="s">
        <v>614</v>
      </c>
      <c r="D151" s="6" t="s">
        <v>526</v>
      </c>
      <c r="E151" s="117">
        <v>5.2065623913961885E-3</v>
      </c>
      <c r="F151" s="117">
        <f t="shared" si="4"/>
        <v>4.966349433142273E-3</v>
      </c>
      <c r="G151" s="117">
        <v>4.966349433142273E-3</v>
      </c>
      <c r="H151" s="122">
        <v>4.177196508215966E-3</v>
      </c>
      <c r="I151" s="113">
        <v>0</v>
      </c>
      <c r="J151" s="113">
        <f t="shared" si="5"/>
        <v>0</v>
      </c>
      <c r="K151" s="113">
        <v>4.9874068196097496E-3</v>
      </c>
      <c r="L151" s="123">
        <v>2.2773757513466775E-3</v>
      </c>
      <c r="M151" s="142" t="s">
        <v>613</v>
      </c>
      <c r="N151" s="141">
        <v>94</v>
      </c>
      <c r="O151" s="142" t="s">
        <v>1160</v>
      </c>
    </row>
    <row r="152" spans="1:15" ht="15" customHeight="1">
      <c r="A152" s="34">
        <v>150</v>
      </c>
      <c r="B152" s="34" t="s">
        <v>853</v>
      </c>
      <c r="C152" s="34" t="s">
        <v>854</v>
      </c>
      <c r="D152" s="6" t="s">
        <v>526</v>
      </c>
      <c r="E152" s="117">
        <v>1.0323639606376693E-4</v>
      </c>
      <c r="F152" s="117">
        <f t="shared" si="4"/>
        <v>9.8473422294561737E-5</v>
      </c>
      <c r="G152" s="117">
        <v>9.8473422294561737E-5</v>
      </c>
      <c r="H152" s="122">
        <v>8.2825995491955871E-5</v>
      </c>
      <c r="I152" s="113">
        <v>1.2633921068041724E-3</v>
      </c>
      <c r="J152" s="113">
        <f t="shared" si="5"/>
        <v>1.0184876584983988E-3</v>
      </c>
      <c r="K152" s="113">
        <v>0</v>
      </c>
      <c r="L152" s="123">
        <v>0</v>
      </c>
      <c r="M152" s="142" t="s">
        <v>853</v>
      </c>
      <c r="N152" s="141">
        <v>95</v>
      </c>
      <c r="O152" s="142" t="s">
        <v>1161</v>
      </c>
    </row>
    <row r="153" spans="1:15" ht="15" customHeight="1">
      <c r="A153" s="34">
        <v>151</v>
      </c>
      <c r="B153" s="34" t="s">
        <v>635</v>
      </c>
      <c r="C153" s="34" t="s">
        <v>636</v>
      </c>
      <c r="D153" s="6" t="s">
        <v>526</v>
      </c>
      <c r="E153" s="117">
        <v>3.5257528246383299E-3</v>
      </c>
      <c r="F153" s="117">
        <f t="shared" si="4"/>
        <v>3.3630866636646288E-3</v>
      </c>
      <c r="G153" s="117">
        <v>3.3630866636646288E-3</v>
      </c>
      <c r="H153" s="122">
        <v>2.8286921928083191E-3</v>
      </c>
      <c r="I153" s="113">
        <v>2.155070255501374E-5</v>
      </c>
      <c r="J153" s="113">
        <f t="shared" si="5"/>
        <v>1.7373168999585611E-5</v>
      </c>
      <c r="K153" s="113">
        <v>1.3991730913909953E-3</v>
      </c>
      <c r="L153" s="123">
        <v>6.3889772491427751E-4</v>
      </c>
      <c r="M153" s="142" t="s">
        <v>635</v>
      </c>
      <c r="N153" s="141">
        <v>737</v>
      </c>
      <c r="O153" s="142" t="s">
        <v>939</v>
      </c>
    </row>
    <row r="154" spans="1:15" ht="15" customHeight="1">
      <c r="A154" s="34">
        <v>152</v>
      </c>
      <c r="B154" s="34" t="s">
        <v>809</v>
      </c>
      <c r="C154" s="34" t="s">
        <v>810</v>
      </c>
      <c r="D154" s="6" t="s">
        <v>526</v>
      </c>
      <c r="E154" s="117">
        <v>2.2106448289089544E-4</v>
      </c>
      <c r="F154" s="117">
        <f t="shared" si="4"/>
        <v>2.1086532471162428E-4</v>
      </c>
      <c r="G154" s="117">
        <v>2.1086532471162428E-4</v>
      </c>
      <c r="H154" s="122">
        <v>1.7735882461494717E-4</v>
      </c>
      <c r="I154" s="113">
        <v>0</v>
      </c>
      <c r="J154" s="113">
        <f t="shared" si="5"/>
        <v>0</v>
      </c>
      <c r="K154" s="113">
        <v>0</v>
      </c>
      <c r="L154" s="123">
        <v>0</v>
      </c>
      <c r="M154" s="142" t="s">
        <v>809</v>
      </c>
      <c r="N154" s="141">
        <v>187</v>
      </c>
      <c r="O154" s="142" t="s">
        <v>810</v>
      </c>
    </row>
    <row r="155" spans="1:15" ht="15" customHeight="1">
      <c r="A155" s="34">
        <v>153</v>
      </c>
      <c r="B155" s="34" t="s">
        <v>721</v>
      </c>
      <c r="C155" s="34" t="s">
        <v>722</v>
      </c>
      <c r="D155" s="6" t="s">
        <v>526</v>
      </c>
      <c r="E155" s="117">
        <v>8.7281889481758161E-4</v>
      </c>
      <c r="F155" s="117">
        <f t="shared" si="4"/>
        <v>8.3255002008163106E-4</v>
      </c>
      <c r="G155" s="117">
        <v>8.3255002008163106E-4</v>
      </c>
      <c r="H155" s="122">
        <v>7.0025782189065983E-4</v>
      </c>
      <c r="I155" s="113">
        <v>0</v>
      </c>
      <c r="J155" s="113">
        <f t="shared" si="5"/>
        <v>0</v>
      </c>
      <c r="K155" s="113">
        <v>0</v>
      </c>
      <c r="L155" s="123">
        <v>0</v>
      </c>
      <c r="M155" s="142" t="s">
        <v>721</v>
      </c>
      <c r="N155" s="141">
        <v>147</v>
      </c>
      <c r="O155" s="142" t="s">
        <v>722</v>
      </c>
    </row>
    <row r="156" spans="1:15" ht="15" customHeight="1">
      <c r="A156" s="34">
        <v>154</v>
      </c>
      <c r="B156" s="34" t="s">
        <v>715</v>
      </c>
      <c r="C156" s="34" t="s">
        <v>716</v>
      </c>
      <c r="D156" s="6" t="s">
        <v>526</v>
      </c>
      <c r="E156" s="117">
        <v>9.094600812843387E-4</v>
      </c>
      <c r="F156" s="117">
        <f t="shared" si="4"/>
        <v>8.6750070768686343E-4</v>
      </c>
      <c r="G156" s="117">
        <v>8.6750070768686343E-4</v>
      </c>
      <c r="H156" s="122">
        <v>7.2965484523542076E-4</v>
      </c>
      <c r="I156" s="113">
        <v>0</v>
      </c>
      <c r="J156" s="113">
        <f t="shared" si="5"/>
        <v>0</v>
      </c>
      <c r="K156" s="113">
        <v>0</v>
      </c>
      <c r="L156" s="123">
        <v>0</v>
      </c>
      <c r="M156" s="142" t="s">
        <v>715</v>
      </c>
      <c r="N156" s="141">
        <v>371</v>
      </c>
      <c r="O156" s="142" t="s">
        <v>967</v>
      </c>
    </row>
    <row r="157" spans="1:15" ht="15" customHeight="1">
      <c r="A157" s="34">
        <v>155</v>
      </c>
      <c r="B157" s="34" t="s">
        <v>915</v>
      </c>
      <c r="C157" s="34" t="s">
        <v>916</v>
      </c>
      <c r="D157" s="6" t="s">
        <v>526</v>
      </c>
      <c r="E157" s="117">
        <v>0</v>
      </c>
      <c r="F157" s="117">
        <f t="shared" si="4"/>
        <v>0</v>
      </c>
      <c r="G157" s="117">
        <v>0</v>
      </c>
      <c r="H157" s="122">
        <v>0</v>
      </c>
      <c r="I157" s="113">
        <v>0</v>
      </c>
      <c r="J157" s="113">
        <f t="shared" si="5"/>
        <v>0</v>
      </c>
      <c r="K157" s="113">
        <v>0</v>
      </c>
      <c r="L157" s="123">
        <v>0</v>
      </c>
      <c r="M157" s="142" t="s">
        <v>915</v>
      </c>
      <c r="N157" s="141">
        <v>75</v>
      </c>
      <c r="O157" s="142" t="s">
        <v>1162</v>
      </c>
    </row>
    <row r="158" spans="1:15" ht="15" customHeight="1">
      <c r="A158" s="34">
        <v>156</v>
      </c>
      <c r="B158" s="34" t="s">
        <v>681</v>
      </c>
      <c r="C158" s="34" t="s">
        <v>682</v>
      </c>
      <c r="D158" s="6" t="s">
        <v>526</v>
      </c>
      <c r="E158" s="117">
        <v>1.5568816099302057E-3</v>
      </c>
      <c r="F158" s="117">
        <f t="shared" si="4"/>
        <v>1.4850524241721598E-3</v>
      </c>
      <c r="G158" s="117">
        <v>1.4850524241721598E-3</v>
      </c>
      <c r="H158" s="122">
        <v>1.2490775939712035E-3</v>
      </c>
      <c r="I158" s="113">
        <v>0</v>
      </c>
      <c r="J158" s="113">
        <f t="shared" si="5"/>
        <v>0</v>
      </c>
      <c r="K158" s="113">
        <v>0</v>
      </c>
      <c r="L158" s="123">
        <v>0</v>
      </c>
      <c r="M158" s="142" t="s">
        <v>681</v>
      </c>
      <c r="N158" s="141">
        <v>352</v>
      </c>
      <c r="O158" s="142" t="s">
        <v>1163</v>
      </c>
    </row>
    <row r="159" spans="1:15" ht="15" customHeight="1">
      <c r="A159" s="34">
        <v>157</v>
      </c>
      <c r="B159" s="34" t="s">
        <v>841</v>
      </c>
      <c r="C159" s="34" t="s">
        <v>842</v>
      </c>
      <c r="D159" s="6" t="s">
        <v>526</v>
      </c>
      <c r="E159" s="117">
        <v>1.2036356365586946E-4</v>
      </c>
      <c r="F159" s="117">
        <f t="shared" si="4"/>
        <v>1.1481040102796391E-4</v>
      </c>
      <c r="G159" s="117">
        <v>1.1481040102796391E-4</v>
      </c>
      <c r="H159" s="122">
        <v>9.6567028304620433E-5</v>
      </c>
      <c r="I159" s="113">
        <v>0</v>
      </c>
      <c r="J159" s="113">
        <f t="shared" si="5"/>
        <v>0</v>
      </c>
      <c r="K159" s="113">
        <v>0</v>
      </c>
      <c r="L159" s="123">
        <v>0</v>
      </c>
      <c r="M159" s="142" t="s">
        <v>841</v>
      </c>
      <c r="N159" s="141">
        <v>368</v>
      </c>
      <c r="O159" s="142" t="s">
        <v>1164</v>
      </c>
    </row>
    <row r="160" spans="1:15" ht="15" customHeight="1">
      <c r="A160" s="34">
        <v>158</v>
      </c>
      <c r="B160" s="34" t="s">
        <v>675</v>
      </c>
      <c r="C160" s="34" t="s">
        <v>676</v>
      </c>
      <c r="D160" s="6" t="s">
        <v>526</v>
      </c>
      <c r="E160" s="117">
        <v>1.6573733570995983E-3</v>
      </c>
      <c r="F160" s="117">
        <f t="shared" si="4"/>
        <v>1.5809078262729607E-3</v>
      </c>
      <c r="G160" s="117">
        <v>1.5809078262729607E-3</v>
      </c>
      <c r="H160" s="122">
        <v>1.3297015726781872E-3</v>
      </c>
      <c r="I160" s="113">
        <v>0</v>
      </c>
      <c r="J160" s="113">
        <f t="shared" si="5"/>
        <v>0</v>
      </c>
      <c r="K160" s="113">
        <v>0</v>
      </c>
      <c r="L160" s="123">
        <v>0</v>
      </c>
      <c r="M160" s="142" t="s">
        <v>675</v>
      </c>
      <c r="N160" s="141">
        <v>742</v>
      </c>
      <c r="O160" s="142" t="s">
        <v>954</v>
      </c>
    </row>
    <row r="161" spans="1:15" ht="15" customHeight="1">
      <c r="A161" s="34">
        <v>159</v>
      </c>
      <c r="B161" s="34" t="s">
        <v>833</v>
      </c>
      <c r="C161" s="34" t="s">
        <v>834</v>
      </c>
      <c r="D161" s="6" t="s">
        <v>526</v>
      </c>
      <c r="E161" s="117">
        <v>1.4764600411979525E-4</v>
      </c>
      <c r="F161" s="117">
        <f t="shared" si="4"/>
        <v>1.4083412312080945E-4</v>
      </c>
      <c r="G161" s="117">
        <v>1.4083412312080945E-4</v>
      </c>
      <c r="H161" s="122">
        <v>1.1845558095691282E-4</v>
      </c>
      <c r="I161" s="113">
        <v>0</v>
      </c>
      <c r="J161" s="113">
        <f t="shared" si="5"/>
        <v>0</v>
      </c>
      <c r="K161" s="113">
        <v>0</v>
      </c>
      <c r="L161" s="123">
        <v>0</v>
      </c>
      <c r="M161" s="142" t="s">
        <v>833</v>
      </c>
      <c r="N161" s="141">
        <v>262</v>
      </c>
      <c r="O161" s="142" t="s">
        <v>834</v>
      </c>
    </row>
    <row r="162" spans="1:15" ht="15" customHeight="1">
      <c r="A162" s="34">
        <v>160</v>
      </c>
      <c r="B162" s="34" t="s">
        <v>835</v>
      </c>
      <c r="C162" s="34" t="s">
        <v>836</v>
      </c>
      <c r="D162" s="6" t="s">
        <v>526</v>
      </c>
      <c r="E162" s="117">
        <v>1.3736919106229633E-4</v>
      </c>
      <c r="F162" s="117">
        <f t="shared" si="4"/>
        <v>1.3103144702362885E-4</v>
      </c>
      <c r="G162" s="117">
        <v>1.3103144702362885E-4</v>
      </c>
      <c r="H162" s="122">
        <v>1.1021055009157422E-4</v>
      </c>
      <c r="I162" s="113">
        <v>0</v>
      </c>
      <c r="J162" s="113">
        <f t="shared" si="5"/>
        <v>0</v>
      </c>
      <c r="K162" s="113">
        <v>0</v>
      </c>
      <c r="L162" s="123">
        <v>0</v>
      </c>
      <c r="M162" s="142" t="s">
        <v>835</v>
      </c>
      <c r="N162" s="141">
        <v>770</v>
      </c>
      <c r="O162" s="142" t="s">
        <v>1165</v>
      </c>
    </row>
    <row r="163" spans="1:15" ht="15" customHeight="1">
      <c r="A163" s="34">
        <v>161</v>
      </c>
      <c r="B163" s="34" t="s">
        <v>843</v>
      </c>
      <c r="C163" s="34" t="s">
        <v>844</v>
      </c>
      <c r="D163" s="6" t="s">
        <v>526</v>
      </c>
      <c r="E163" s="117">
        <v>1.1663393971685761E-4</v>
      </c>
      <c r="F163" s="117">
        <f t="shared" si="4"/>
        <v>1.1125284916496236E-4</v>
      </c>
      <c r="G163" s="117">
        <v>1.1125284916496236E-4</v>
      </c>
      <c r="H163" s="122">
        <v>9.3574771432649838E-5</v>
      </c>
      <c r="I163" s="113">
        <v>0</v>
      </c>
      <c r="J163" s="113">
        <f t="shared" si="5"/>
        <v>0</v>
      </c>
      <c r="K163" s="113">
        <v>0</v>
      </c>
      <c r="L163" s="123">
        <v>0</v>
      </c>
      <c r="M163" s="142" t="s">
        <v>843</v>
      </c>
      <c r="N163" s="141">
        <v>258</v>
      </c>
      <c r="O163" s="142" t="s">
        <v>844</v>
      </c>
    </row>
    <row r="164" spans="1:15" ht="15" customHeight="1">
      <c r="A164" s="34">
        <v>162</v>
      </c>
      <c r="B164" s="34" t="s">
        <v>917</v>
      </c>
      <c r="C164" s="34" t="s">
        <v>918</v>
      </c>
      <c r="D164" s="6" t="s">
        <v>526</v>
      </c>
      <c r="E164" s="117">
        <v>0</v>
      </c>
      <c r="F164" s="117">
        <f t="shared" si="4"/>
        <v>0</v>
      </c>
      <c r="G164" s="117">
        <v>0</v>
      </c>
      <c r="H164" s="122">
        <v>0</v>
      </c>
      <c r="I164" s="113">
        <v>0</v>
      </c>
      <c r="J164" s="113">
        <f t="shared" si="5"/>
        <v>0</v>
      </c>
      <c r="K164" s="113">
        <v>0</v>
      </c>
      <c r="L164" s="123">
        <v>0</v>
      </c>
      <c r="M164" s="142" t="s">
        <v>917</v>
      </c>
      <c r="N164" s="141">
        <v>260</v>
      </c>
      <c r="O164" s="142" t="s">
        <v>1166</v>
      </c>
    </row>
    <row r="165" spans="1:15" ht="15" customHeight="1">
      <c r="A165" s="34">
        <v>163</v>
      </c>
      <c r="B165" s="34" t="s">
        <v>819</v>
      </c>
      <c r="C165" s="34" t="s">
        <v>820</v>
      </c>
      <c r="D165" s="6" t="s">
        <v>526</v>
      </c>
      <c r="E165" s="117">
        <v>1.996017846419757E-4</v>
      </c>
      <c r="F165" s="117">
        <f t="shared" si="4"/>
        <v>1.9039284185837593E-4</v>
      </c>
      <c r="G165" s="117">
        <v>1.9039284185837593E-4</v>
      </c>
      <c r="H165" s="122">
        <v>1.6013941928708E-4</v>
      </c>
      <c r="I165" s="113">
        <v>0</v>
      </c>
      <c r="J165" s="113">
        <f t="shared" si="5"/>
        <v>0</v>
      </c>
      <c r="K165" s="113">
        <v>1.7373168999585608E-5</v>
      </c>
      <c r="L165" s="123">
        <v>7.9330271691772576E-6</v>
      </c>
      <c r="M165" s="142" t="s">
        <v>819</v>
      </c>
      <c r="N165" s="141">
        <v>190</v>
      </c>
      <c r="O165" s="142" t="s">
        <v>820</v>
      </c>
    </row>
    <row r="166" spans="1:15" ht="15" customHeight="1">
      <c r="A166" s="34">
        <v>164</v>
      </c>
      <c r="B166" s="34" t="s">
        <v>869</v>
      </c>
      <c r="C166" s="34" t="s">
        <v>870</v>
      </c>
      <c r="D166" s="6" t="s">
        <v>526</v>
      </c>
      <c r="E166" s="117">
        <v>7.4530961877595375E-5</v>
      </c>
      <c r="F166" s="117">
        <f t="shared" si="4"/>
        <v>7.1092358536605546E-5</v>
      </c>
      <c r="G166" s="117">
        <v>7.1092358536605546E-5</v>
      </c>
      <c r="H166" s="122">
        <v>5.979578276513892E-5</v>
      </c>
      <c r="I166" s="113">
        <v>0</v>
      </c>
      <c r="J166" s="113">
        <f t="shared" si="5"/>
        <v>0</v>
      </c>
      <c r="K166" s="113">
        <v>0</v>
      </c>
      <c r="L166" s="123">
        <v>0</v>
      </c>
      <c r="M166" s="142" t="s">
        <v>869</v>
      </c>
      <c r="N166" s="141">
        <v>103</v>
      </c>
      <c r="O166" s="142" t="s">
        <v>1167</v>
      </c>
    </row>
    <row r="167" spans="1:15" ht="15" customHeight="1">
      <c r="A167" s="34">
        <v>165</v>
      </c>
      <c r="B167" s="34" t="s">
        <v>547</v>
      </c>
      <c r="C167" s="34" t="s">
        <v>548</v>
      </c>
      <c r="D167" s="6" t="s">
        <v>526</v>
      </c>
      <c r="E167" s="117">
        <v>3.6696588797839366E-2</v>
      </c>
      <c r="F167" s="117">
        <f t="shared" si="4"/>
        <v>3.5003533862490235E-2</v>
      </c>
      <c r="G167" s="117">
        <v>3.5003533862490235E-2</v>
      </c>
      <c r="H167" s="122">
        <v>2.9441472331740534E-2</v>
      </c>
      <c r="I167" s="113">
        <v>8.8350289547426575E-2</v>
      </c>
      <c r="J167" s="113">
        <f t="shared" si="5"/>
        <v>7.1223873446885202E-2</v>
      </c>
      <c r="K167" s="113">
        <v>7.1223873446885161E-2</v>
      </c>
      <c r="L167" s="123">
        <v>3.2522617097759179E-2</v>
      </c>
      <c r="M167" s="142" t="s">
        <v>547</v>
      </c>
      <c r="N167" s="141">
        <v>302</v>
      </c>
      <c r="O167" s="142" t="s">
        <v>1168</v>
      </c>
    </row>
    <row r="168" spans="1:15" ht="15" customHeight="1">
      <c r="A168" s="34">
        <v>166</v>
      </c>
      <c r="B168" s="34" t="s">
        <v>799</v>
      </c>
      <c r="C168" s="34" t="s">
        <v>800</v>
      </c>
      <c r="D168" s="6" t="s">
        <v>526</v>
      </c>
      <c r="E168" s="117">
        <v>2.3471807021177281E-4</v>
      </c>
      <c r="F168" s="117">
        <f t="shared" si="4"/>
        <v>2.2388898227183158E-4</v>
      </c>
      <c r="G168" s="117">
        <v>2.2388898227183158E-4</v>
      </c>
      <c r="H168" s="122">
        <v>1.8831302298883754E-4</v>
      </c>
      <c r="I168" s="113">
        <v>0</v>
      </c>
      <c r="J168" s="113">
        <f t="shared" si="5"/>
        <v>0</v>
      </c>
      <c r="K168" s="113">
        <v>0</v>
      </c>
      <c r="L168" s="123">
        <v>0</v>
      </c>
      <c r="M168" s="142" t="s">
        <v>799</v>
      </c>
      <c r="N168" s="141">
        <v>139</v>
      </c>
      <c r="O168" s="142" t="s">
        <v>1169</v>
      </c>
    </row>
    <row r="169" spans="1:15" ht="15" customHeight="1">
      <c r="A169" s="34">
        <v>167</v>
      </c>
      <c r="B169" s="34" t="s">
        <v>895</v>
      </c>
      <c r="C169" s="34" t="s">
        <v>896</v>
      </c>
      <c r="D169" s="6" t="s">
        <v>526</v>
      </c>
      <c r="E169" s="117">
        <v>4.1405235963759959E-5</v>
      </c>
      <c r="F169" s="117">
        <f t="shared" si="4"/>
        <v>3.9494940173491128E-5</v>
      </c>
      <c r="G169" s="117">
        <v>3.9494940173491128E-5</v>
      </c>
      <c r="H169" s="122">
        <v>3.3219194179923383E-5</v>
      </c>
      <c r="I169" s="113">
        <v>0</v>
      </c>
      <c r="J169" s="113">
        <f t="shared" si="5"/>
        <v>0</v>
      </c>
      <c r="K169" s="113">
        <v>0</v>
      </c>
      <c r="L169" s="123">
        <v>0</v>
      </c>
      <c r="M169" s="142" t="s">
        <v>895</v>
      </c>
      <c r="N169" s="141">
        <v>209</v>
      </c>
      <c r="O169" s="142" t="s">
        <v>896</v>
      </c>
    </row>
    <row r="170" spans="1:15" ht="15" customHeight="1">
      <c r="A170" s="34">
        <v>168</v>
      </c>
      <c r="B170" s="34" t="s">
        <v>551</v>
      </c>
      <c r="C170" s="34" t="s">
        <v>552</v>
      </c>
      <c r="D170" s="6" t="s">
        <v>526</v>
      </c>
      <c r="E170" s="117">
        <v>2.8506628771248526E-2</v>
      </c>
      <c r="F170" s="117">
        <f t="shared" si="4"/>
        <v>2.71914305440452E-2</v>
      </c>
      <c r="G170" s="117">
        <v>2.71914305440452E-2</v>
      </c>
      <c r="H170" s="122">
        <v>2.2870712230596418E-2</v>
      </c>
      <c r="I170" s="113">
        <v>3.9221796641637593E-2</v>
      </c>
      <c r="J170" s="113">
        <f t="shared" si="5"/>
        <v>3.1618779006535029E-2</v>
      </c>
      <c r="K170" s="113">
        <v>3.1618779006535029E-2</v>
      </c>
      <c r="L170" s="123">
        <v>1.4437932015801885E-2</v>
      </c>
      <c r="M170" s="142" t="s">
        <v>551</v>
      </c>
      <c r="N170" s="141">
        <v>438</v>
      </c>
      <c r="O170" s="142" t="s">
        <v>931</v>
      </c>
    </row>
    <row r="171" spans="1:15" ht="15" customHeight="1">
      <c r="A171" s="34">
        <v>169</v>
      </c>
      <c r="B171" s="34" t="s">
        <v>539</v>
      </c>
      <c r="C171" s="34" t="s">
        <v>540</v>
      </c>
      <c r="D171" s="6" t="s">
        <v>526</v>
      </c>
      <c r="E171" s="117">
        <v>7.7569018961555256E-2</v>
      </c>
      <c r="F171" s="117">
        <f t="shared" si="4"/>
        <v>7.3990250070895214E-2</v>
      </c>
      <c r="G171" s="117">
        <v>7.3990250070895214E-2</v>
      </c>
      <c r="H171" s="122">
        <v>6.2233199334629959E-2</v>
      </c>
      <c r="I171" s="113">
        <v>5.4665318577226112E-2</v>
      </c>
      <c r="J171" s="113">
        <f t="shared" si="5"/>
        <v>4.4068624474490163E-2</v>
      </c>
      <c r="K171" s="113">
        <v>4.4068624474490149E-2</v>
      </c>
      <c r="L171" s="123">
        <v>2.0122845479298504E-2</v>
      </c>
      <c r="M171" s="142" t="s">
        <v>539</v>
      </c>
      <c r="N171" s="141">
        <v>452</v>
      </c>
      <c r="O171" s="142" t="s">
        <v>1170</v>
      </c>
    </row>
    <row r="172" spans="1:15" ht="15" customHeight="1">
      <c r="A172" s="34">
        <v>170</v>
      </c>
      <c r="B172" s="34" t="s">
        <v>557</v>
      </c>
      <c r="C172" s="34" t="s">
        <v>558</v>
      </c>
      <c r="D172" s="6" t="s">
        <v>526</v>
      </c>
      <c r="E172" s="117">
        <v>1.8596121541904813E-2</v>
      </c>
      <c r="F172" s="117">
        <f t="shared" si="4"/>
        <v>1.7738160178566106E-2</v>
      </c>
      <c r="G172" s="117">
        <v>1.7738160178566106E-2</v>
      </c>
      <c r="H172" s="122">
        <v>1.4919566526191952E-2</v>
      </c>
      <c r="I172" s="113">
        <v>6.9858659276532814E-3</v>
      </c>
      <c r="J172" s="113">
        <f t="shared" si="5"/>
        <v>5.6316785524623929E-3</v>
      </c>
      <c r="K172" s="113">
        <v>5.6316785524623894E-3</v>
      </c>
      <c r="L172" s="123">
        <v>2.5715664750525719E-3</v>
      </c>
      <c r="M172" s="142" t="s">
        <v>557</v>
      </c>
      <c r="N172" s="141">
        <v>282</v>
      </c>
      <c r="O172" s="142" t="s">
        <v>1171</v>
      </c>
    </row>
    <row r="173" spans="1:15" ht="15" customHeight="1">
      <c r="A173" s="34">
        <v>171</v>
      </c>
      <c r="B173" s="34" t="s">
        <v>589</v>
      </c>
      <c r="C173" s="34" t="s">
        <v>590</v>
      </c>
      <c r="D173" s="6" t="s">
        <v>526</v>
      </c>
      <c r="E173" s="117">
        <v>9.5752362016294241E-3</v>
      </c>
      <c r="F173" s="117">
        <f t="shared" si="4"/>
        <v>9.1334675948084865E-3</v>
      </c>
      <c r="G173" s="117">
        <v>9.1334675948084865E-3</v>
      </c>
      <c r="H173" s="122">
        <v>7.6821595939934179E-3</v>
      </c>
      <c r="I173" s="113">
        <v>0</v>
      </c>
      <c r="J173" s="113">
        <f t="shared" si="5"/>
        <v>0</v>
      </c>
      <c r="K173" s="113">
        <v>3.8801732753915232E-3</v>
      </c>
      <c r="L173" s="123">
        <v>1.7717849872715033E-3</v>
      </c>
      <c r="M173" s="142" t="s">
        <v>589</v>
      </c>
      <c r="N173" s="141">
        <v>671</v>
      </c>
      <c r="O173" s="142" t="s">
        <v>945</v>
      </c>
    </row>
    <row r="174" spans="1:15" ht="15" customHeight="1">
      <c r="A174" s="34">
        <v>172</v>
      </c>
      <c r="B174" s="34" t="s">
        <v>683</v>
      </c>
      <c r="C174" s="34" t="s">
        <v>684</v>
      </c>
      <c r="D174" s="6" t="s">
        <v>526</v>
      </c>
      <c r="E174" s="117">
        <v>1.4904042610664543E-3</v>
      </c>
      <c r="F174" s="117">
        <f t="shared" si="4"/>
        <v>1.4216421125254842E-3</v>
      </c>
      <c r="G174" s="117">
        <v>1.4216421125254842E-3</v>
      </c>
      <c r="H174" s="122">
        <v>1.1957431808451847E-3</v>
      </c>
      <c r="I174" s="113">
        <v>0</v>
      </c>
      <c r="J174" s="113">
        <f t="shared" si="5"/>
        <v>0</v>
      </c>
      <c r="K174" s="113">
        <v>0</v>
      </c>
      <c r="L174" s="123">
        <v>0</v>
      </c>
      <c r="M174" s="142" t="s">
        <v>683</v>
      </c>
      <c r="N174" s="141">
        <v>109</v>
      </c>
      <c r="O174" s="142" t="s">
        <v>684</v>
      </c>
    </row>
    <row r="175" spans="1:15" ht="15" customHeight="1">
      <c r="A175" s="34">
        <v>173</v>
      </c>
      <c r="B175" s="34" t="s">
        <v>697</v>
      </c>
      <c r="C175" s="34" t="s">
        <v>698</v>
      </c>
      <c r="D175" s="6" t="s">
        <v>526</v>
      </c>
      <c r="E175" s="117">
        <v>1.1005687942733612E-3</v>
      </c>
      <c r="F175" s="117">
        <f t="shared" si="4"/>
        <v>1.049792319132831E-3</v>
      </c>
      <c r="G175" s="117">
        <v>1.049792319132831E-3</v>
      </c>
      <c r="H175" s="122">
        <v>8.8298031962262406E-4</v>
      </c>
      <c r="I175" s="113">
        <v>5.1135101918263183E-2</v>
      </c>
      <c r="J175" s="113">
        <f t="shared" si="5"/>
        <v>4.1222728826088351E-2</v>
      </c>
      <c r="K175" s="113">
        <v>2.0769955988086391E-4</v>
      </c>
      <c r="L175" s="123">
        <v>9.4840857853875318E-5</v>
      </c>
      <c r="M175" s="142" t="s">
        <v>697</v>
      </c>
      <c r="N175" s="141">
        <v>491</v>
      </c>
      <c r="O175" s="142" t="s">
        <v>1172</v>
      </c>
    </row>
    <row r="176" spans="1:15" ht="15" customHeight="1">
      <c r="A176" s="34">
        <v>174</v>
      </c>
      <c r="B176" s="34" t="s">
        <v>641</v>
      </c>
      <c r="C176" s="34" t="s">
        <v>642</v>
      </c>
      <c r="D176" s="6" t="s">
        <v>526</v>
      </c>
      <c r="E176" s="117">
        <v>3.0269643922800093E-3</v>
      </c>
      <c r="F176" s="117">
        <f t="shared" si="4"/>
        <v>2.8873106214156864E-3</v>
      </c>
      <c r="G176" s="117">
        <v>2.8873106214156864E-3</v>
      </c>
      <c r="H176" s="122">
        <v>2.4285169636727335E-3</v>
      </c>
      <c r="I176" s="113">
        <v>0</v>
      </c>
      <c r="J176" s="113">
        <f t="shared" si="5"/>
        <v>0</v>
      </c>
      <c r="K176" s="113">
        <v>0</v>
      </c>
      <c r="L176" s="123">
        <v>0</v>
      </c>
      <c r="M176" s="142" t="s">
        <v>641</v>
      </c>
      <c r="N176" s="141">
        <v>122</v>
      </c>
      <c r="O176" s="142" t="s">
        <v>1017</v>
      </c>
    </row>
    <row r="177" spans="1:15" ht="15" customHeight="1">
      <c r="A177" s="34">
        <v>175</v>
      </c>
      <c r="B177" s="34" t="s">
        <v>813</v>
      </c>
      <c r="C177" s="34" t="s">
        <v>814</v>
      </c>
      <c r="D177" s="6" t="s">
        <v>526</v>
      </c>
      <c r="E177" s="117">
        <v>2.0739079404786338E-4</v>
      </c>
      <c r="F177" s="117">
        <f t="shared" si="4"/>
        <v>1.9782249304465451E-4</v>
      </c>
      <c r="G177" s="117">
        <v>1.9782249304465451E-4</v>
      </c>
      <c r="H177" s="122">
        <v>1.663884988998589E-4</v>
      </c>
      <c r="I177" s="113">
        <v>0</v>
      </c>
      <c r="J177" s="113">
        <f t="shared" si="5"/>
        <v>0</v>
      </c>
      <c r="K177" s="113">
        <v>0</v>
      </c>
      <c r="L177" s="123">
        <v>0</v>
      </c>
      <c r="M177" s="142" t="s">
        <v>813</v>
      </c>
      <c r="N177" s="141">
        <v>232</v>
      </c>
      <c r="O177" s="142" t="s">
        <v>814</v>
      </c>
    </row>
    <row r="178" spans="1:15" ht="15" customHeight="1">
      <c r="A178" s="34">
        <v>176</v>
      </c>
      <c r="B178" s="34" t="s">
        <v>839</v>
      </c>
      <c r="C178" s="34" t="s">
        <v>840</v>
      </c>
      <c r="D178" s="6" t="s">
        <v>526</v>
      </c>
      <c r="E178" s="117">
        <v>1.2434653660184375E-4</v>
      </c>
      <c r="F178" s="117">
        <f t="shared" si="4"/>
        <v>1.1860961324237014E-4</v>
      </c>
      <c r="G178" s="117">
        <v>1.1860961324237014E-4</v>
      </c>
      <c r="H178" s="122">
        <v>9.9762545698157517E-5</v>
      </c>
      <c r="I178" s="113">
        <v>0</v>
      </c>
      <c r="J178" s="113">
        <f t="shared" si="5"/>
        <v>0</v>
      </c>
      <c r="K178" s="113">
        <v>0</v>
      </c>
      <c r="L178" s="123">
        <v>0</v>
      </c>
      <c r="M178" s="142" t="s">
        <v>839</v>
      </c>
      <c r="N178" s="141">
        <v>184</v>
      </c>
      <c r="O178" s="142" t="s">
        <v>840</v>
      </c>
    </row>
    <row r="179" spans="1:15" ht="15" customHeight="1">
      <c r="A179" s="34">
        <v>177</v>
      </c>
      <c r="B179" s="34" t="s">
        <v>789</v>
      </c>
      <c r="C179" s="34" t="s">
        <v>790</v>
      </c>
      <c r="D179" s="6" t="s">
        <v>526</v>
      </c>
      <c r="E179" s="117">
        <v>3.4401142920593915E-4</v>
      </c>
      <c r="F179" s="117">
        <f t="shared" si="4"/>
        <v>3.2813991996996585E-4</v>
      </c>
      <c r="G179" s="117">
        <v>3.2813991996996585E-4</v>
      </c>
      <c r="H179" s="122">
        <v>2.7599848668673828E-4</v>
      </c>
      <c r="I179" s="113">
        <v>1.0612308524246827E-2</v>
      </c>
      <c r="J179" s="113">
        <f t="shared" si="5"/>
        <v>8.5551470536439581E-3</v>
      </c>
      <c r="K179" s="113">
        <v>0</v>
      </c>
      <c r="L179" s="123">
        <v>0</v>
      </c>
      <c r="M179" s="142" t="s">
        <v>789</v>
      </c>
      <c r="N179" s="141">
        <v>370</v>
      </c>
      <c r="O179" s="142" t="s">
        <v>1173</v>
      </c>
    </row>
    <row r="180" spans="1:15" ht="15" customHeight="1">
      <c r="A180" s="34">
        <v>178</v>
      </c>
      <c r="B180" s="34" t="s">
        <v>901</v>
      </c>
      <c r="C180" s="34" t="s">
        <v>902</v>
      </c>
      <c r="D180" s="6" t="s">
        <v>526</v>
      </c>
      <c r="E180" s="117">
        <v>2.4275104106933717E-5</v>
      </c>
      <c r="F180" s="117">
        <f t="shared" si="4"/>
        <v>2.3155133936388115E-5</v>
      </c>
      <c r="G180" s="117">
        <v>2.3155133936388115E-5</v>
      </c>
      <c r="H180" s="122">
        <v>1.9475783153896042E-5</v>
      </c>
      <c r="I180" s="113">
        <v>0</v>
      </c>
      <c r="J180" s="113">
        <f t="shared" si="5"/>
        <v>0</v>
      </c>
      <c r="K180" s="113">
        <v>0</v>
      </c>
      <c r="L180" s="123">
        <v>0</v>
      </c>
      <c r="M180" s="142" t="s">
        <v>901</v>
      </c>
      <c r="N180" s="141">
        <v>372</v>
      </c>
      <c r="O180" s="142" t="s">
        <v>971</v>
      </c>
    </row>
    <row r="181" spans="1:15" ht="15" customHeight="1">
      <c r="A181" s="34">
        <v>179</v>
      </c>
      <c r="B181" s="34" t="s">
        <v>831</v>
      </c>
      <c r="C181" s="34" t="s">
        <v>832</v>
      </c>
      <c r="D181" s="6" t="s">
        <v>526</v>
      </c>
      <c r="E181" s="117">
        <v>1.5257466892882414E-4</v>
      </c>
      <c r="F181" s="117">
        <f t="shared" si="4"/>
        <v>1.455353962143419E-4</v>
      </c>
      <c r="G181" s="117">
        <v>1.455353962143419E-4</v>
      </c>
      <c r="H181" s="122">
        <v>1.2240982175588296E-4</v>
      </c>
      <c r="I181" s="113">
        <v>0</v>
      </c>
      <c r="J181" s="113">
        <f t="shared" si="5"/>
        <v>0</v>
      </c>
      <c r="K181" s="113">
        <v>0</v>
      </c>
      <c r="L181" s="123">
        <v>0</v>
      </c>
      <c r="M181" s="142" t="s">
        <v>831</v>
      </c>
      <c r="N181" s="141">
        <v>369</v>
      </c>
      <c r="O181" s="142" t="s">
        <v>976</v>
      </c>
    </row>
    <row r="182" spans="1:15" ht="15" customHeight="1">
      <c r="A182" s="34">
        <v>180</v>
      </c>
      <c r="B182" s="34" t="s">
        <v>545</v>
      </c>
      <c r="C182" s="34" t="s">
        <v>546</v>
      </c>
      <c r="D182" s="6" t="s">
        <v>526</v>
      </c>
      <c r="E182" s="117">
        <v>3.815701736887573E-2</v>
      </c>
      <c r="F182" s="117">
        <f t="shared" si="4"/>
        <v>3.6396583260668344E-2</v>
      </c>
      <c r="G182" s="117">
        <v>3.6396583260668344E-2</v>
      </c>
      <c r="H182" s="122">
        <v>3.0613166180548143E-2</v>
      </c>
      <c r="I182" s="113">
        <v>0</v>
      </c>
      <c r="J182" s="113">
        <f t="shared" si="5"/>
        <v>0</v>
      </c>
      <c r="K182" s="113">
        <v>5.1727519631277794E-2</v>
      </c>
      <c r="L182" s="123">
        <v>2.3620090188431635E-2</v>
      </c>
      <c r="M182" s="142" t="s">
        <v>545</v>
      </c>
      <c r="N182" s="141">
        <v>508</v>
      </c>
      <c r="O182" s="142" t="s">
        <v>1174</v>
      </c>
    </row>
    <row r="183" spans="1:15" ht="15" customHeight="1">
      <c r="A183" s="34">
        <v>181</v>
      </c>
      <c r="B183" s="34" t="s">
        <v>759</v>
      </c>
      <c r="C183" s="34" t="s">
        <v>760</v>
      </c>
      <c r="D183" s="6" t="s">
        <v>526</v>
      </c>
      <c r="E183" s="117">
        <v>4.9928882647401799E-4</v>
      </c>
      <c r="F183" s="117">
        <f t="shared" si="4"/>
        <v>4.7625334989380024E-4</v>
      </c>
      <c r="G183" s="117">
        <v>4.7625334989380024E-4</v>
      </c>
      <c r="H183" s="122">
        <v>4.0057669259567535E-4</v>
      </c>
      <c r="I183" s="113">
        <v>0</v>
      </c>
      <c r="J183" s="113">
        <f t="shared" si="5"/>
        <v>0</v>
      </c>
      <c r="K183" s="113">
        <v>0</v>
      </c>
      <c r="L183" s="123">
        <v>0</v>
      </c>
      <c r="M183" s="142" t="s">
        <v>759</v>
      </c>
      <c r="N183" s="141">
        <v>511</v>
      </c>
      <c r="O183" s="142" t="s">
        <v>1008</v>
      </c>
    </row>
    <row r="184" spans="1:15" ht="15" customHeight="1">
      <c r="A184" s="34">
        <v>182</v>
      </c>
      <c r="B184" s="34" t="s">
        <v>599</v>
      </c>
      <c r="C184" s="34" t="s">
        <v>600</v>
      </c>
      <c r="D184" s="6" t="s">
        <v>526</v>
      </c>
      <c r="E184" s="117">
        <v>7.4243018795135309E-3</v>
      </c>
      <c r="F184" s="117">
        <f t="shared" si="4"/>
        <v>7.0817700161875238E-3</v>
      </c>
      <c r="G184" s="117">
        <v>7.0817700161875238E-3</v>
      </c>
      <c r="H184" s="122">
        <v>5.9564767606153255E-3</v>
      </c>
      <c r="I184" s="113">
        <v>0</v>
      </c>
      <c r="J184" s="113">
        <f t="shared" si="5"/>
        <v>0</v>
      </c>
      <c r="K184" s="113">
        <v>9.0117378967513179E-3</v>
      </c>
      <c r="L184" s="123">
        <v>4.114986826993839E-3</v>
      </c>
      <c r="M184" s="142" t="s">
        <v>599</v>
      </c>
      <c r="N184" s="141">
        <v>136</v>
      </c>
      <c r="O184" s="142" t="s">
        <v>1004</v>
      </c>
    </row>
    <row r="185" spans="1:15" ht="15" customHeight="1">
      <c r="A185" s="34">
        <v>183</v>
      </c>
      <c r="B185" s="34" t="s">
        <v>907</v>
      </c>
      <c r="C185" s="34" t="s">
        <v>908</v>
      </c>
      <c r="D185" s="6" t="s">
        <v>526</v>
      </c>
      <c r="E185" s="117">
        <v>1.612243390922645E-5</v>
      </c>
      <c r="F185" s="117">
        <f t="shared" si="4"/>
        <v>1.5378600021825365E-5</v>
      </c>
      <c r="G185" s="117">
        <v>1.5378600021825365E-5</v>
      </c>
      <c r="H185" s="122">
        <v>1.2934940478357313E-5</v>
      </c>
      <c r="I185" s="113">
        <v>0</v>
      </c>
      <c r="J185" s="113">
        <f t="shared" si="5"/>
        <v>0</v>
      </c>
      <c r="K185" s="113">
        <v>0</v>
      </c>
      <c r="L185" s="123">
        <v>0</v>
      </c>
      <c r="M185" s="142" t="s">
        <v>907</v>
      </c>
      <c r="N185" s="141">
        <v>221</v>
      </c>
      <c r="O185" s="142" t="s">
        <v>908</v>
      </c>
    </row>
    <row r="186" spans="1:15" ht="15" customHeight="1">
      <c r="A186" s="34">
        <v>184</v>
      </c>
      <c r="B186" s="34" t="s">
        <v>709</v>
      </c>
      <c r="C186" s="34" t="s">
        <v>710</v>
      </c>
      <c r="D186" s="6" t="s">
        <v>526</v>
      </c>
      <c r="E186" s="117">
        <v>1.0295379923814512E-3</v>
      </c>
      <c r="F186" s="117">
        <f t="shared" si="4"/>
        <v>9.8203863518688071E-4</v>
      </c>
      <c r="G186" s="117">
        <v>9.8203863518688071E-4</v>
      </c>
      <c r="H186" s="122">
        <v>8.2599269605568531E-4</v>
      </c>
      <c r="I186" s="113">
        <v>0</v>
      </c>
      <c r="J186" s="113">
        <f t="shared" si="5"/>
        <v>0</v>
      </c>
      <c r="K186" s="113">
        <v>0</v>
      </c>
      <c r="L186" s="123">
        <v>0</v>
      </c>
      <c r="M186" s="142" t="s">
        <v>709</v>
      </c>
      <c r="N186" s="141">
        <v>725</v>
      </c>
      <c r="O186" s="142" t="s">
        <v>1175</v>
      </c>
    </row>
    <row r="187" spans="1:15" ht="15" customHeight="1">
      <c r="A187" s="34">
        <v>185</v>
      </c>
      <c r="B187" s="34" t="s">
        <v>769</v>
      </c>
      <c r="C187" s="34" t="s">
        <v>770</v>
      </c>
      <c r="D187" s="6" t="s">
        <v>526</v>
      </c>
      <c r="E187" s="117">
        <v>4.3934384180955574E-4</v>
      </c>
      <c r="F187" s="117">
        <f t="shared" si="4"/>
        <v>4.1907402153310784E-4</v>
      </c>
      <c r="G187" s="117">
        <v>4.1907402153310784E-4</v>
      </c>
      <c r="H187" s="122">
        <v>3.5248315951149701E-4</v>
      </c>
      <c r="I187" s="113">
        <v>1.8164500044857913E-2</v>
      </c>
      <c r="J187" s="113">
        <f t="shared" si="5"/>
        <v>1.4643370825925994E-2</v>
      </c>
      <c r="K187" s="113">
        <v>0</v>
      </c>
      <c r="L187" s="123">
        <v>0</v>
      </c>
      <c r="M187" s="142" t="s">
        <v>769</v>
      </c>
      <c r="N187" s="141">
        <v>195</v>
      </c>
      <c r="O187" s="142" t="s">
        <v>1032</v>
      </c>
    </row>
    <row r="188" spans="1:15" ht="15" customHeight="1">
      <c r="A188" s="34">
        <v>186</v>
      </c>
      <c r="B188" s="34" t="s">
        <v>637</v>
      </c>
      <c r="C188" s="34" t="s">
        <v>638</v>
      </c>
      <c r="D188" s="6" t="s">
        <v>526</v>
      </c>
      <c r="E188" s="117">
        <v>3.2407695941322327E-3</v>
      </c>
      <c r="F188" s="117">
        <f t="shared" si="4"/>
        <v>3.0912515834555015E-3</v>
      </c>
      <c r="G188" s="117">
        <v>3.0912515834555015E-3</v>
      </c>
      <c r="H188" s="122">
        <v>2.6000517068444223E-3</v>
      </c>
      <c r="I188" s="113">
        <v>0</v>
      </c>
      <c r="J188" s="113">
        <f t="shared" si="5"/>
        <v>0</v>
      </c>
      <c r="K188" s="113">
        <v>6.4221629556015097E-3</v>
      </c>
      <c r="L188" s="123">
        <v>2.9325215919378728E-3</v>
      </c>
      <c r="M188" s="142" t="s">
        <v>637</v>
      </c>
      <c r="N188" s="141">
        <v>197</v>
      </c>
      <c r="O188" s="142" t="s">
        <v>1176</v>
      </c>
    </row>
    <row r="189" spans="1:15" ht="15" customHeight="1">
      <c r="A189" s="34">
        <v>187</v>
      </c>
      <c r="B189" s="34" t="s">
        <v>713</v>
      </c>
      <c r="C189" s="34" t="s">
        <v>714</v>
      </c>
      <c r="D189" s="6" t="s">
        <v>526</v>
      </c>
      <c r="E189" s="117">
        <v>9.679197800980424E-4</v>
      </c>
      <c r="F189" s="117">
        <f t="shared" si="4"/>
        <v>9.2326327619941513E-4</v>
      </c>
      <c r="G189" s="117">
        <v>9.2326327619941513E-4</v>
      </c>
      <c r="H189" s="122">
        <v>7.7655674161132798E-4</v>
      </c>
      <c r="I189" s="113">
        <v>0</v>
      </c>
      <c r="J189" s="113">
        <f t="shared" si="5"/>
        <v>0</v>
      </c>
      <c r="K189" s="113">
        <v>0</v>
      </c>
      <c r="L189" s="123">
        <v>0</v>
      </c>
      <c r="M189" s="142" t="s">
        <v>713</v>
      </c>
      <c r="N189" s="141">
        <v>53</v>
      </c>
      <c r="O189" s="142" t="s">
        <v>1177</v>
      </c>
    </row>
    <row r="190" spans="1:15" ht="15" customHeight="1">
      <c r="A190" s="34">
        <v>188</v>
      </c>
      <c r="B190" s="34" t="s">
        <v>703</v>
      </c>
      <c r="C190" s="34" t="s">
        <v>704</v>
      </c>
      <c r="D190" s="6" t="s">
        <v>526</v>
      </c>
      <c r="E190" s="117">
        <v>1.0545504963436058E-3</v>
      </c>
      <c r="F190" s="117">
        <f t="shared" si="4"/>
        <v>1.0058971478744821E-3</v>
      </c>
      <c r="G190" s="117">
        <v>1.0058971478744821E-3</v>
      </c>
      <c r="H190" s="122">
        <v>8.4606009107722686E-4</v>
      </c>
      <c r="I190" s="113">
        <v>0</v>
      </c>
      <c r="J190" s="113">
        <f t="shared" si="5"/>
        <v>0</v>
      </c>
      <c r="K190" s="113">
        <v>0</v>
      </c>
      <c r="L190" s="123">
        <v>0</v>
      </c>
      <c r="M190" s="142" t="s">
        <v>703</v>
      </c>
      <c r="N190" s="141">
        <v>236</v>
      </c>
      <c r="O190" s="142" t="s">
        <v>1178</v>
      </c>
    </row>
    <row r="191" spans="1:15" ht="15" customHeight="1">
      <c r="A191" s="34">
        <v>189</v>
      </c>
      <c r="B191" s="34" t="s">
        <v>693</v>
      </c>
      <c r="C191" s="34" t="s">
        <v>694</v>
      </c>
      <c r="D191" s="6" t="s">
        <v>526</v>
      </c>
      <c r="E191" s="117">
        <v>1.3060786919575616E-3</v>
      </c>
      <c r="F191" s="117">
        <f t="shared" si="4"/>
        <v>1.245820693930691E-3</v>
      </c>
      <c r="G191" s="117">
        <v>1.245820693930691E-3</v>
      </c>
      <c r="H191" s="122">
        <v>1.0478597856651041E-3</v>
      </c>
      <c r="I191" s="113">
        <v>5.925649444788089E-3</v>
      </c>
      <c r="J191" s="113">
        <f t="shared" si="5"/>
        <v>4.7769815844195566E-3</v>
      </c>
      <c r="K191" s="113">
        <v>0</v>
      </c>
      <c r="L191" s="123">
        <v>0</v>
      </c>
      <c r="M191" s="142" t="s">
        <v>693</v>
      </c>
      <c r="N191" s="141">
        <v>215</v>
      </c>
      <c r="O191" s="142" t="s">
        <v>1179</v>
      </c>
    </row>
    <row r="192" spans="1:15" ht="15" customHeight="1">
      <c r="A192" s="34">
        <v>190</v>
      </c>
      <c r="B192" s="34" t="s">
        <v>719</v>
      </c>
      <c r="C192" s="34" t="s">
        <v>720</v>
      </c>
      <c r="D192" s="6" t="s">
        <v>526</v>
      </c>
      <c r="E192" s="117">
        <v>8.9743422341388647E-4</v>
      </c>
      <c r="F192" s="117">
        <f t="shared" si="4"/>
        <v>8.5602968171458952E-4</v>
      </c>
      <c r="G192" s="117">
        <v>8.5602968171458952E-4</v>
      </c>
      <c r="H192" s="122">
        <v>7.2000656529014123E-4</v>
      </c>
      <c r="I192" s="113">
        <v>6.6319652296086202E-4</v>
      </c>
      <c r="J192" s="113">
        <f t="shared" si="5"/>
        <v>5.3463803529950717E-4</v>
      </c>
      <c r="K192" s="113">
        <v>5.3463803529950706E-4</v>
      </c>
      <c r="L192" s="123">
        <v>2.441292121090691E-4</v>
      </c>
      <c r="M192" s="142" t="s">
        <v>719</v>
      </c>
      <c r="N192" s="141">
        <v>37</v>
      </c>
      <c r="O192" s="142" t="s">
        <v>1180</v>
      </c>
    </row>
    <row r="193" spans="1:15" ht="15" customHeight="1">
      <c r="A193" s="34">
        <v>191</v>
      </c>
      <c r="B193" s="34" t="s">
        <v>653</v>
      </c>
      <c r="C193" s="34" t="s">
        <v>654</v>
      </c>
      <c r="D193" s="6" t="s">
        <v>526</v>
      </c>
      <c r="E193" s="117">
        <v>2.4161200001173396E-3</v>
      </c>
      <c r="F193" s="117">
        <f t="shared" si="4"/>
        <v>2.3046484975989571E-3</v>
      </c>
      <c r="G193" s="117">
        <v>2.3046484975989571E-3</v>
      </c>
      <c r="H193" s="122">
        <v>1.9384398513304828E-3</v>
      </c>
      <c r="I193" s="113">
        <v>0</v>
      </c>
      <c r="J193" s="113">
        <f t="shared" si="5"/>
        <v>0</v>
      </c>
      <c r="K193" s="113">
        <v>3.3282093157200325E-3</v>
      </c>
      <c r="L193" s="123">
        <v>1.5197443210818726E-3</v>
      </c>
      <c r="M193" s="142" t="s">
        <v>653</v>
      </c>
      <c r="N193" s="141">
        <v>55</v>
      </c>
      <c r="O193" s="142" t="s">
        <v>1181</v>
      </c>
    </row>
    <row r="194" spans="1:15" ht="15" customHeight="1">
      <c r="A194" s="34">
        <v>192</v>
      </c>
      <c r="B194" s="34" t="s">
        <v>717</v>
      </c>
      <c r="C194" s="34" t="s">
        <v>718</v>
      </c>
      <c r="D194" s="6" t="s">
        <v>526</v>
      </c>
      <c r="E194" s="117">
        <v>9.0525345218204285E-4</v>
      </c>
      <c r="F194" s="117">
        <f t="shared" si="4"/>
        <v>8.6348815804525151E-4</v>
      </c>
      <c r="G194" s="117">
        <v>8.6348815804525151E-4</v>
      </c>
      <c r="H194" s="122">
        <v>7.2627988973186103E-4</v>
      </c>
      <c r="I194" s="113">
        <v>0</v>
      </c>
      <c r="J194" s="113">
        <f t="shared" si="5"/>
        <v>0</v>
      </c>
      <c r="K194" s="113">
        <v>0</v>
      </c>
      <c r="L194" s="123">
        <v>0</v>
      </c>
      <c r="M194" s="142" t="s">
        <v>717</v>
      </c>
      <c r="N194" s="141">
        <v>39</v>
      </c>
      <c r="O194" s="142" t="s">
        <v>1182</v>
      </c>
    </row>
    <row r="195" spans="1:15" ht="15" customHeight="1">
      <c r="A195" s="34">
        <v>193</v>
      </c>
      <c r="B195" s="34" t="s">
        <v>563</v>
      </c>
      <c r="C195" s="34" t="s">
        <v>564</v>
      </c>
      <c r="D195" s="6" t="s">
        <v>526</v>
      </c>
      <c r="E195" s="117">
        <v>1.5509500208203809E-2</v>
      </c>
      <c r="F195" s="117">
        <f t="shared" si="4"/>
        <v>1.479394498270438E-2</v>
      </c>
      <c r="G195" s="117">
        <v>1.479394498270438E-2</v>
      </c>
      <c r="H195" s="122">
        <v>1.2443187124952654E-2</v>
      </c>
      <c r="I195" s="113">
        <v>2.6465306407245554E-2</v>
      </c>
      <c r="J195" s="113">
        <f t="shared" si="5"/>
        <v>2.1335092889207194E-2</v>
      </c>
      <c r="K195" s="113">
        <v>2.133509288920719E-2</v>
      </c>
      <c r="L195" s="123">
        <v>9.7421415489044177E-3</v>
      </c>
      <c r="M195" s="142" t="s">
        <v>563</v>
      </c>
      <c r="N195" s="141">
        <v>620</v>
      </c>
      <c r="O195" s="142" t="s">
        <v>1183</v>
      </c>
    </row>
    <row r="196" spans="1:15" ht="15" customHeight="1">
      <c r="A196" s="34">
        <v>194</v>
      </c>
      <c r="B196" s="34" t="s">
        <v>559</v>
      </c>
      <c r="C196" s="34" t="s">
        <v>560</v>
      </c>
      <c r="D196" s="6" t="s">
        <v>526</v>
      </c>
      <c r="E196" s="117">
        <v>1.7161218604584912E-2</v>
      </c>
      <c r="F196" s="117">
        <f t="shared" si="4"/>
        <v>1.6369458748780319E-2</v>
      </c>
      <c r="G196" s="117">
        <v>1.6369458748780319E-2</v>
      </c>
      <c r="H196" s="122">
        <v>1.3768351753599126E-2</v>
      </c>
      <c r="I196" s="113">
        <v>3.0130967189616484E-2</v>
      </c>
      <c r="J196" s="113">
        <f t="shared" si="5"/>
        <v>2.4290177258485323E-2</v>
      </c>
      <c r="K196" s="113">
        <v>2.429017725848532E-2</v>
      </c>
      <c r="L196" s="123">
        <v>1.1091507608099122E-2</v>
      </c>
      <c r="M196" s="142" t="s">
        <v>559</v>
      </c>
      <c r="N196" s="141">
        <v>30</v>
      </c>
      <c r="O196" s="142" t="s">
        <v>1184</v>
      </c>
    </row>
    <row r="197" spans="1:15" ht="15" customHeight="1">
      <c r="A197" s="34">
        <v>195</v>
      </c>
      <c r="B197" s="34" t="s">
        <v>729</v>
      </c>
      <c r="C197" s="34" t="s">
        <v>730</v>
      </c>
      <c r="D197" s="6" t="s">
        <v>526</v>
      </c>
      <c r="E197" s="117">
        <v>7.1570662893960134E-4</v>
      </c>
      <c r="F197" s="117">
        <f t="shared" si="4"/>
        <v>6.8268637610183279E-4</v>
      </c>
      <c r="G197" s="117">
        <v>6.8268637610183279E-4</v>
      </c>
      <c r="H197" s="122">
        <v>5.7420751093925149E-4</v>
      </c>
      <c r="I197" s="113">
        <v>0</v>
      </c>
      <c r="J197" s="113">
        <f t="shared" si="5"/>
        <v>0</v>
      </c>
      <c r="K197" s="113">
        <v>3.6518465680956665E-4</v>
      </c>
      <c r="L197" s="123">
        <v>1.6675252536287798E-4</v>
      </c>
      <c r="M197" s="142" t="s">
        <v>729</v>
      </c>
      <c r="N197" s="141">
        <v>28</v>
      </c>
      <c r="O197" s="142" t="s">
        <v>1023</v>
      </c>
    </row>
    <row r="198" spans="1:15" ht="15" customHeight="1">
      <c r="A198" s="34">
        <v>196</v>
      </c>
      <c r="B198" s="34" t="s">
        <v>573</v>
      </c>
      <c r="C198" s="34" t="s">
        <v>574</v>
      </c>
      <c r="D198" s="6" t="s">
        <v>526</v>
      </c>
      <c r="E198" s="117">
        <v>1.393497238248931E-2</v>
      </c>
      <c r="F198" s="117">
        <f t="shared" si="4"/>
        <v>1.3292060478712673E-2</v>
      </c>
      <c r="G198" s="117">
        <v>1.3292060478712673E-2</v>
      </c>
      <c r="H198" s="122">
        <v>1.1179952068645228E-2</v>
      </c>
      <c r="I198" s="113">
        <v>3.2662285072504668E-2</v>
      </c>
      <c r="J198" s="113">
        <f t="shared" si="5"/>
        <v>2.6330807407726493E-2</v>
      </c>
      <c r="K198" s="113">
        <v>1.6654299357708614E-2</v>
      </c>
      <c r="L198" s="123">
        <v>7.6047731586255289E-3</v>
      </c>
      <c r="M198" s="142" t="s">
        <v>573</v>
      </c>
      <c r="N198" s="141">
        <v>248</v>
      </c>
      <c r="O198" s="142" t="s">
        <v>1185</v>
      </c>
    </row>
    <row r="199" spans="1:15" ht="15" customHeight="1">
      <c r="A199" s="34">
        <v>197</v>
      </c>
      <c r="B199" s="34" t="s">
        <v>579</v>
      </c>
      <c r="C199" s="34" t="s">
        <v>580</v>
      </c>
      <c r="D199" s="6" t="s">
        <v>526</v>
      </c>
      <c r="E199" s="117">
        <v>1.1870355312505907E-2</v>
      </c>
      <c r="F199" s="117">
        <f t="shared" si="4"/>
        <v>1.1322697769814387E-2</v>
      </c>
      <c r="G199" s="117">
        <v>1.1322697769814387E-2</v>
      </c>
      <c r="H199" s="122">
        <v>9.5235210941908809E-3</v>
      </c>
      <c r="I199" s="113">
        <v>7.8344004599587933E-3</v>
      </c>
      <c r="J199" s="113">
        <f t="shared" si="5"/>
        <v>6.3157274271612995E-3</v>
      </c>
      <c r="K199" s="113">
        <v>1.2118378992977859E-2</v>
      </c>
      <c r="L199" s="123">
        <v>5.5335575104330905E-3</v>
      </c>
      <c r="M199" s="142" t="s">
        <v>579</v>
      </c>
      <c r="N199" s="141">
        <v>551</v>
      </c>
      <c r="O199" s="142" t="s">
        <v>986</v>
      </c>
    </row>
    <row r="200" spans="1:15" ht="15" customHeight="1">
      <c r="A200" s="34">
        <v>198</v>
      </c>
      <c r="B200" s="34" t="s">
        <v>751</v>
      </c>
      <c r="C200" s="34" t="s">
        <v>752</v>
      </c>
      <c r="D200" s="6" t="s">
        <v>526</v>
      </c>
      <c r="E200" s="117">
        <v>5.1695328244437898E-4</v>
      </c>
      <c r="F200" s="117">
        <f t="shared" si="4"/>
        <v>4.9310282835969522E-4</v>
      </c>
      <c r="G200" s="117">
        <v>4.9310282835969522E-4</v>
      </c>
      <c r="H200" s="122">
        <v>4.147487889333396E-4</v>
      </c>
      <c r="I200" s="113">
        <v>1.4057745325618843E-4</v>
      </c>
      <c r="J200" s="113">
        <f t="shared" si="5"/>
        <v>1.1332697143940287E-4</v>
      </c>
      <c r="K200" s="113">
        <v>0</v>
      </c>
      <c r="L200" s="123">
        <v>0</v>
      </c>
      <c r="M200" s="142" t="s">
        <v>751</v>
      </c>
      <c r="N200" s="141">
        <v>514</v>
      </c>
      <c r="O200" s="142" t="s">
        <v>1186</v>
      </c>
    </row>
    <row r="201" spans="1:15" ht="15" customHeight="1">
      <c r="A201" s="34">
        <v>199</v>
      </c>
      <c r="B201" s="34" t="s">
        <v>871</v>
      </c>
      <c r="C201" s="34" t="s">
        <v>872</v>
      </c>
      <c r="D201" s="6" t="s">
        <v>526</v>
      </c>
      <c r="E201" s="117">
        <v>7.354959091797358E-5</v>
      </c>
      <c r="F201" s="117">
        <f t="shared" si="4"/>
        <v>7.0156264672240447E-5</v>
      </c>
      <c r="G201" s="117">
        <v>7.0156264672240447E-5</v>
      </c>
      <c r="H201" s="122">
        <v>5.9008434215821436E-5</v>
      </c>
      <c r="I201" s="113">
        <v>6.1866733059938858E-3</v>
      </c>
      <c r="J201" s="113">
        <f t="shared" si="5"/>
        <v>4.9874068196097505E-3</v>
      </c>
      <c r="K201" s="113">
        <v>0</v>
      </c>
      <c r="L201" s="123">
        <v>0</v>
      </c>
      <c r="M201" s="142" t="s">
        <v>871</v>
      </c>
      <c r="N201" s="141">
        <v>97</v>
      </c>
      <c r="O201" s="142" t="s">
        <v>1187</v>
      </c>
    </row>
    <row r="202" spans="1:15" ht="15" customHeight="1">
      <c r="A202" s="34">
        <v>200</v>
      </c>
      <c r="B202" s="34" t="s">
        <v>1188</v>
      </c>
      <c r="C202" s="29" t="s">
        <v>1189</v>
      </c>
      <c r="D202" s="6" t="s">
        <v>526</v>
      </c>
      <c r="G202" s="34">
        <v>2.8934829523163171E-4</v>
      </c>
      <c r="H202" s="34">
        <v>2.4337085111932543E-4</v>
      </c>
      <c r="K202" s="34">
        <v>1.2521118781462692E-3</v>
      </c>
      <c r="L202" s="34">
        <v>5.7174586561731158E-4</v>
      </c>
    </row>
    <row r="203" spans="1:15" ht="15" customHeight="1">
      <c r="A203" s="34">
        <v>201</v>
      </c>
      <c r="B203" s="34" t="s">
        <v>1190</v>
      </c>
      <c r="C203" s="29" t="s">
        <v>1191</v>
      </c>
      <c r="D203" s="6" t="s">
        <v>526</v>
      </c>
      <c r="G203" s="34">
        <v>2.0419880531152582E-4</v>
      </c>
      <c r="H203" s="34">
        <v>1.7175161514752435E-4</v>
      </c>
      <c r="K203" s="34">
        <v>8.8058457760161618E-4</v>
      </c>
      <c r="L203" s="123">
        <v>4.0209712914429863E-4</v>
      </c>
    </row>
    <row r="204" spans="1:15" ht="15" customHeight="1">
      <c r="A204" s="34">
        <v>202</v>
      </c>
      <c r="B204" s="34" t="s">
        <v>1192</v>
      </c>
      <c r="C204" s="29" t="s">
        <v>1193</v>
      </c>
      <c r="D204" s="6" t="s">
        <v>526</v>
      </c>
      <c r="G204" s="34">
        <v>1.0984173025858102E-4</v>
      </c>
      <c r="H204" s="34">
        <v>9.2387879320492486E-5</v>
      </c>
      <c r="K204" s="34">
        <v>3.9129643529010107E-4</v>
      </c>
      <c r="L204" s="34">
        <v>1.7867582203526738E-4</v>
      </c>
    </row>
    <row r="205" spans="1:15" ht="15" customHeight="1">
      <c r="A205" s="34">
        <v>203</v>
      </c>
      <c r="B205" s="34" t="s">
        <v>1194</v>
      </c>
      <c r="C205" s="29" t="s">
        <v>1195</v>
      </c>
      <c r="D205" s="6" t="s">
        <v>526</v>
      </c>
      <c r="G205" s="34">
        <v>4.3982781086235872E-5</v>
      </c>
      <c r="H205" s="34">
        <v>3.699391717163299E-5</v>
      </c>
      <c r="K205" s="34">
        <v>2.2071040041046709E-4</v>
      </c>
      <c r="L205" s="34">
        <v>1.0078193581251583E-4</v>
      </c>
    </row>
    <row r="206" spans="1:15" ht="15" customHeight="1">
      <c r="A206" s="34">
        <v>204</v>
      </c>
      <c r="B206" s="34" t="s">
        <v>1196</v>
      </c>
      <c r="C206" s="29" t="s">
        <v>1197</v>
      </c>
      <c r="D206" s="6" t="s">
        <v>526</v>
      </c>
      <c r="G206" s="34">
        <v>4.3400555165123546E-5</v>
      </c>
      <c r="H206" s="34">
        <v>3.6504206949385412E-5</v>
      </c>
      <c r="K206" s="34">
        <v>2.7771556819285468E-4</v>
      </c>
      <c r="L206" s="34">
        <v>1.2681193326502294E-4</v>
      </c>
    </row>
    <row r="207" spans="1:15" ht="15" customHeight="1">
      <c r="A207" s="34">
        <v>205</v>
      </c>
      <c r="B207" s="34" t="s">
        <v>1198</v>
      </c>
      <c r="C207" s="29" t="s">
        <v>1199</v>
      </c>
      <c r="D207" s="6" t="s">
        <v>526</v>
      </c>
      <c r="G207" s="34">
        <v>3.5102818072877706E-5</v>
      </c>
      <c r="H207" s="34">
        <v>2.9524980281097436E-5</v>
      </c>
      <c r="K207" s="34">
        <v>1.8468066066277283E-4</v>
      </c>
      <c r="L207" s="34">
        <v>8.4329847864504623E-5</v>
      </c>
    </row>
    <row r="208" spans="1:15" ht="15" customHeight="1">
      <c r="A208" s="34">
        <v>206</v>
      </c>
      <c r="B208" s="34" t="s">
        <v>1200</v>
      </c>
      <c r="C208" s="34" t="s">
        <v>1201</v>
      </c>
      <c r="D208" s="6" t="s">
        <v>526</v>
      </c>
      <c r="G208" s="34">
        <v>3.9866127401720622E-3</v>
      </c>
      <c r="H208" s="34">
        <v>3.3531399757587214E-3</v>
      </c>
      <c r="K208" s="34">
        <v>1.032253839957724E-2</v>
      </c>
      <c r="L208" s="34">
        <v>4.7135313989448337E-3</v>
      </c>
    </row>
    <row r="209" spans="1:12" ht="15" customHeight="1">
      <c r="A209" s="34">
        <v>207</v>
      </c>
      <c r="B209" s="34" t="s">
        <v>1202</v>
      </c>
      <c r="C209" s="34" t="s">
        <v>1203</v>
      </c>
      <c r="D209" s="6" t="s">
        <v>526</v>
      </c>
      <c r="G209" s="34">
        <v>8.2815654184402281E-4</v>
      </c>
      <c r="H209" s="34">
        <v>6.965624673450076E-4</v>
      </c>
      <c r="K209" s="34">
        <v>3.4241101173264911E-3</v>
      </c>
      <c r="L209" s="34">
        <v>1.5635350460041974E-3</v>
      </c>
    </row>
    <row r="210" spans="1:12" ht="15" customHeight="1">
      <c r="A210" s="34">
        <v>208</v>
      </c>
      <c r="B210" s="34" t="s">
        <v>1204</v>
      </c>
      <c r="C210" s="34" t="s">
        <v>1205</v>
      </c>
      <c r="D210" s="6" t="s">
        <v>526</v>
      </c>
      <c r="G210" s="34">
        <v>5.1898953922953231E-4</v>
      </c>
      <c r="H210" s="34">
        <v>4.365221014459596E-4</v>
      </c>
      <c r="K210" s="34">
        <v>1.6266299756097493E-3</v>
      </c>
      <c r="L210" s="34">
        <v>7.4276027540042206E-4</v>
      </c>
    </row>
  </sheetData>
  <mergeCells count="2">
    <mergeCell ref="E1:H1"/>
    <mergeCell ref="I1:L1"/>
  </mergeCells>
  <conditionalFormatting sqref="C3:C201 C211:C1048576">
    <cfRule type="duplicateValues" dxfId="18" priority="2"/>
  </conditionalFormatting>
  <conditionalFormatting sqref="C1:C201 C211:C1048576">
    <cfRule type="duplicateValues" dxfId="17" priority="3"/>
  </conditionalFormatting>
  <conditionalFormatting sqref="C202:C210">
    <cfRule type="duplicateValues" dxfId="16" priority="1"/>
  </conditionalFormatting>
  <pageMargins left="0.7" right="0.7" top="0.75" bottom="0.75" header="0.3" footer="0.3"/>
  <pageSetup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L120"/>
  <sheetViews>
    <sheetView topLeftCell="A101" workbookViewId="0" xr3:uid="{AB5DE215-5931-5800-A1A6-141DC62B4C85}">
      <selection activeCell="E118" sqref="E118"/>
    </sheetView>
  </sheetViews>
  <sheetFormatPr defaultColWidth="18.42578125" defaultRowHeight="15"/>
  <cols>
    <col min="1" max="1" width="6.140625" style="34" bestFit="1" customWidth="1"/>
    <col min="2" max="2" width="13.42578125" style="7" customWidth="1"/>
    <col min="3" max="3" width="20.28515625" style="7" bestFit="1" customWidth="1"/>
    <col min="4" max="4" width="15.140625" style="7" customWidth="1"/>
    <col min="5" max="5" width="21.5703125" style="34" customWidth="1"/>
    <col min="6" max="6" width="20" style="34" customWidth="1"/>
    <col min="7" max="7" width="20.42578125" style="7" customWidth="1"/>
    <col min="8" max="8" width="17" style="7" customWidth="1"/>
    <col min="9" max="9" width="26.7109375" style="7" customWidth="1"/>
    <col min="10" max="10" width="10.42578125" style="34" bestFit="1" customWidth="1"/>
    <col min="11" max="16384" width="18.42578125" style="34"/>
  </cols>
  <sheetData>
    <row r="1" spans="1:12" ht="31.5">
      <c r="B1" s="24" t="s">
        <v>1206</v>
      </c>
      <c r="C1" s="5" t="s">
        <v>1064</v>
      </c>
      <c r="E1" s="160" t="s">
        <v>18</v>
      </c>
      <c r="F1" s="160"/>
      <c r="G1" s="160"/>
      <c r="H1" s="160"/>
      <c r="I1" s="160"/>
    </row>
    <row r="2" spans="1:12" ht="75">
      <c r="A2" s="34" t="s">
        <v>1065</v>
      </c>
      <c r="B2" s="7" t="s">
        <v>1066</v>
      </c>
      <c r="C2" s="5" t="s">
        <v>1067</v>
      </c>
      <c r="D2" s="7" t="s">
        <v>1068</v>
      </c>
      <c r="E2" s="111" t="s">
        <v>1207</v>
      </c>
      <c r="F2" s="111" t="s">
        <v>1208</v>
      </c>
      <c r="G2" s="111" t="s">
        <v>1070</v>
      </c>
      <c r="H2" s="111" t="s">
        <v>1209</v>
      </c>
      <c r="I2" s="119" t="s">
        <v>1210</v>
      </c>
      <c r="J2" s="144" t="s">
        <v>71</v>
      </c>
      <c r="K2" s="144" t="s">
        <v>70</v>
      </c>
      <c r="L2" s="144" t="s">
        <v>77</v>
      </c>
    </row>
    <row r="3" spans="1:12">
      <c r="A3" s="34">
        <v>1</v>
      </c>
      <c r="C3" s="34" t="s">
        <v>43</v>
      </c>
      <c r="D3" s="7" t="s">
        <v>528</v>
      </c>
      <c r="E3" s="112"/>
      <c r="F3" s="112"/>
      <c r="G3" s="112">
        <f>'Table S3a (Lu et al, 2019)'!D19</f>
        <v>8.9661054141937941E-3</v>
      </c>
      <c r="H3" s="112">
        <v>8.9661054141937941E-3</v>
      </c>
      <c r="I3" s="118">
        <v>8.9661054141937941E-3</v>
      </c>
      <c r="J3" s="146" t="s">
        <v>88</v>
      </c>
      <c r="K3" s="34">
        <v>3238</v>
      </c>
      <c r="L3" s="146" t="s">
        <v>88</v>
      </c>
    </row>
    <row r="4" spans="1:12">
      <c r="A4" s="34">
        <v>2</v>
      </c>
      <c r="C4" s="34" t="s">
        <v>39</v>
      </c>
      <c r="D4" s="7" t="s">
        <v>528</v>
      </c>
      <c r="E4" s="112"/>
      <c r="F4" s="112"/>
      <c r="G4" s="112">
        <f>'Table S3a (Lu et al, 2019)'!D20</f>
        <v>2.0399107932888207E-2</v>
      </c>
      <c r="H4" s="112">
        <v>2.0399107932888207E-2</v>
      </c>
      <c r="I4" s="118">
        <v>2.0399107932888207E-2</v>
      </c>
      <c r="J4" s="146" t="s">
        <v>88</v>
      </c>
      <c r="K4" s="34">
        <v>3237</v>
      </c>
      <c r="L4" s="146" t="s">
        <v>88</v>
      </c>
    </row>
    <row r="5" spans="1:12">
      <c r="A5" s="34">
        <v>3</v>
      </c>
      <c r="C5" s="34" t="s">
        <v>35</v>
      </c>
      <c r="D5" s="7" t="s">
        <v>528</v>
      </c>
      <c r="E5" s="112"/>
      <c r="F5" s="112"/>
      <c r="G5" s="112">
        <f>'Table S3a (Lu et al, 2019)'!D21</f>
        <v>4.8257119937832202E-2</v>
      </c>
      <c r="H5" s="112">
        <v>4.8257119937832202E-2</v>
      </c>
      <c r="I5" s="118">
        <v>4.8257119937832202E-2</v>
      </c>
      <c r="J5" s="146" t="s">
        <v>88</v>
      </c>
      <c r="K5" s="34">
        <v>3236</v>
      </c>
      <c r="L5" s="146" t="s">
        <v>88</v>
      </c>
    </row>
    <row r="6" spans="1:12">
      <c r="A6" s="34">
        <v>4</v>
      </c>
      <c r="C6" s="34" t="s">
        <v>30</v>
      </c>
      <c r="D6" s="7" t="s">
        <v>528</v>
      </c>
      <c r="E6" s="112"/>
      <c r="F6" s="112"/>
      <c r="G6" s="112">
        <f>'Table S3a (Lu et al, 2019)'!D22</f>
        <v>0.20691350669218217</v>
      </c>
      <c r="H6" s="112">
        <v>0.20691350669218217</v>
      </c>
      <c r="I6" s="118">
        <v>0.18301880192519965</v>
      </c>
      <c r="J6" s="146" t="s">
        <v>88</v>
      </c>
      <c r="K6" s="34">
        <v>3235</v>
      </c>
      <c r="L6" s="146" t="s">
        <v>88</v>
      </c>
    </row>
    <row r="7" spans="1:12">
      <c r="A7" s="34">
        <v>5</v>
      </c>
      <c r="C7" s="34" t="s">
        <v>57</v>
      </c>
      <c r="D7" s="7" t="s">
        <v>528</v>
      </c>
      <c r="E7" s="112"/>
      <c r="F7" s="112"/>
      <c r="G7" s="112"/>
      <c r="H7" s="112" t="s">
        <v>1058</v>
      </c>
      <c r="I7" s="118" t="s">
        <v>1058</v>
      </c>
      <c r="J7" s="146" t="s">
        <v>88</v>
      </c>
      <c r="K7" s="34">
        <v>3244</v>
      </c>
      <c r="L7" s="146" t="s">
        <v>88</v>
      </c>
    </row>
    <row r="8" spans="1:12">
      <c r="A8" s="34">
        <v>6</v>
      </c>
      <c r="C8" s="34" t="s">
        <v>55</v>
      </c>
      <c r="D8" s="7" t="s">
        <v>528</v>
      </c>
      <c r="E8" s="112"/>
      <c r="F8" s="112"/>
      <c r="G8" s="112"/>
      <c r="H8" s="112" t="s">
        <v>1058</v>
      </c>
      <c r="I8" s="118" t="s">
        <v>1058</v>
      </c>
      <c r="J8" s="146" t="s">
        <v>88</v>
      </c>
      <c r="K8" s="34">
        <v>3243</v>
      </c>
      <c r="L8" s="146" t="s">
        <v>88</v>
      </c>
    </row>
    <row r="9" spans="1:12" ht="15" customHeight="1">
      <c r="A9" s="34">
        <v>7</v>
      </c>
      <c r="B9" s="7" t="s">
        <v>581</v>
      </c>
      <c r="C9" s="7" t="s">
        <v>582</v>
      </c>
      <c r="D9" s="7" t="s">
        <v>528</v>
      </c>
      <c r="E9" s="112">
        <v>4.6283335127390114E-4</v>
      </c>
      <c r="F9" s="112">
        <v>4.6088517583708829E-4</v>
      </c>
      <c r="G9" s="111">
        <f>F9*(1-SUM(G$3:G$6))</f>
        <v>3.2974682519729066E-4</v>
      </c>
      <c r="H9" s="111">
        <v>3.2974682519729066E-4</v>
      </c>
      <c r="I9" s="118">
        <v>3.2974682519729066E-4</v>
      </c>
      <c r="J9" s="146" t="s">
        <v>581</v>
      </c>
      <c r="K9" s="145">
        <v>449</v>
      </c>
      <c r="L9" s="146" t="s">
        <v>1084</v>
      </c>
    </row>
    <row r="10" spans="1:12" ht="15" customHeight="1">
      <c r="A10" s="34">
        <v>8</v>
      </c>
      <c r="B10" s="7" t="s">
        <v>673</v>
      </c>
      <c r="C10" s="7" t="s">
        <v>674</v>
      </c>
      <c r="D10" s="7" t="s">
        <v>528</v>
      </c>
      <c r="E10" s="112">
        <v>9.7313678985794586E-4</v>
      </c>
      <c r="F10" s="112">
        <v>9.6904062611900604E-4</v>
      </c>
      <c r="G10" s="111">
        <f t="shared" ref="G10:G73" si="0">F10*(1-SUM(G$3:G$6))</f>
        <v>6.9331383759430336E-4</v>
      </c>
      <c r="H10" s="111">
        <v>6.9331383759430336E-4</v>
      </c>
      <c r="I10" s="118">
        <v>6.9331383759430336E-4</v>
      </c>
      <c r="J10" s="146" t="s">
        <v>673</v>
      </c>
      <c r="K10" s="145">
        <v>698</v>
      </c>
      <c r="L10" s="146" t="s">
        <v>1085</v>
      </c>
    </row>
    <row r="11" spans="1:12" ht="15" customHeight="1">
      <c r="A11" s="34">
        <v>9</v>
      </c>
      <c r="B11" s="7" t="s">
        <v>659</v>
      </c>
      <c r="C11" s="7" t="s">
        <v>660</v>
      </c>
      <c r="D11" s="7" t="s">
        <v>528</v>
      </c>
      <c r="E11" s="112">
        <v>1.9700086233709639E-3</v>
      </c>
      <c r="F11" s="112">
        <v>1.9617163894604271E-3</v>
      </c>
      <c r="G11" s="111">
        <f t="shared" si="0"/>
        <v>1.4035377687884678E-3</v>
      </c>
      <c r="H11" s="111">
        <v>1.4035377687884678E-3</v>
      </c>
      <c r="I11" s="118">
        <v>1.4035377687884678E-3</v>
      </c>
      <c r="J11" s="146" t="s">
        <v>659</v>
      </c>
      <c r="K11" s="145">
        <v>608</v>
      </c>
      <c r="L11" s="146" t="s">
        <v>1028</v>
      </c>
    </row>
    <row r="12" spans="1:12" ht="15" customHeight="1">
      <c r="A12" s="34">
        <v>10</v>
      </c>
      <c r="B12" s="7" t="s">
        <v>965</v>
      </c>
      <c r="C12" s="7" t="s">
        <v>966</v>
      </c>
      <c r="D12" s="7" t="s">
        <v>528</v>
      </c>
      <c r="E12" s="112">
        <v>1.0087393553405537E-3</v>
      </c>
      <c r="F12" s="112">
        <v>1.0044933319526283E-3</v>
      </c>
      <c r="G12" s="111">
        <f t="shared" si="0"/>
        <v>7.1867897799409504E-4</v>
      </c>
      <c r="H12" s="111">
        <v>7.1867897799409504E-4</v>
      </c>
      <c r="I12" s="118">
        <v>7.1867897799409504E-4</v>
      </c>
      <c r="J12" s="146" t="s">
        <v>965</v>
      </c>
      <c r="K12" s="145">
        <v>596</v>
      </c>
      <c r="L12" s="146" t="s">
        <v>1030</v>
      </c>
    </row>
    <row r="13" spans="1:12" ht="15" customHeight="1">
      <c r="A13" s="34">
        <v>11</v>
      </c>
      <c r="B13" s="7" t="s">
        <v>779</v>
      </c>
      <c r="C13" s="7" t="s">
        <v>780</v>
      </c>
      <c r="D13" s="7" t="s">
        <v>528</v>
      </c>
      <c r="E13" s="112">
        <v>5.5421326934592778E-3</v>
      </c>
      <c r="F13" s="112">
        <v>5.5188045414338522E-3</v>
      </c>
      <c r="G13" s="111">
        <f t="shared" si="0"/>
        <v>3.948506855567557E-3</v>
      </c>
      <c r="H13" s="111">
        <v>3.948506855567557E-3</v>
      </c>
      <c r="I13" s="118">
        <v>3.948506855567557E-3</v>
      </c>
      <c r="J13" s="146" t="s">
        <v>779</v>
      </c>
      <c r="K13" s="145">
        <v>59</v>
      </c>
      <c r="L13" s="146" t="s">
        <v>998</v>
      </c>
    </row>
    <row r="14" spans="1:12" ht="15" customHeight="1">
      <c r="A14" s="34">
        <v>12</v>
      </c>
      <c r="B14" s="7" t="s">
        <v>885</v>
      </c>
      <c r="C14" s="7" t="s">
        <v>886</v>
      </c>
      <c r="D14" s="7" t="s">
        <v>528</v>
      </c>
      <c r="E14" s="112">
        <v>8.9006413706519435E-4</v>
      </c>
      <c r="F14" s="112">
        <v>8.8631764584055429E-4</v>
      </c>
      <c r="G14" s="111">
        <f t="shared" si="0"/>
        <v>6.3412850999478964E-4</v>
      </c>
      <c r="H14" s="111">
        <v>6.3412850999478964E-4</v>
      </c>
      <c r="I14" s="118">
        <v>6.3412850999478964E-4</v>
      </c>
      <c r="J14" s="146" t="s">
        <v>885</v>
      </c>
      <c r="K14" s="145">
        <v>135</v>
      </c>
      <c r="L14" s="146" t="s">
        <v>886</v>
      </c>
    </row>
    <row r="15" spans="1:12" ht="15" customHeight="1">
      <c r="A15" s="34">
        <v>13</v>
      </c>
      <c r="B15" s="7" t="s">
        <v>569</v>
      </c>
      <c r="C15" s="7" t="s">
        <v>570</v>
      </c>
      <c r="D15" s="7" t="s">
        <v>528</v>
      </c>
      <c r="E15" s="112">
        <v>5.6964104772172443E-4</v>
      </c>
      <c r="F15" s="112">
        <v>5.6724329333795477E-4</v>
      </c>
      <c r="G15" s="111">
        <f t="shared" si="0"/>
        <v>4.0584224639666539E-4</v>
      </c>
      <c r="H15" s="111">
        <v>4.0584224639666539E-4</v>
      </c>
      <c r="I15" s="118">
        <v>4.0584224639666539E-4</v>
      </c>
      <c r="J15" s="146" t="s">
        <v>569</v>
      </c>
      <c r="K15" s="145">
        <v>648</v>
      </c>
      <c r="L15" s="146" t="s">
        <v>1086</v>
      </c>
    </row>
    <row r="16" spans="1:12" ht="15" customHeight="1">
      <c r="A16" s="34">
        <v>14</v>
      </c>
      <c r="B16" s="7" t="s">
        <v>603</v>
      </c>
      <c r="C16" s="7" t="s">
        <v>951</v>
      </c>
      <c r="D16" s="7" t="s">
        <v>528</v>
      </c>
      <c r="E16" s="112">
        <v>2.9431454132289097E-3</v>
      </c>
      <c r="F16" s="112">
        <v>2.9307570155794331E-3</v>
      </c>
      <c r="G16" s="111">
        <f t="shared" si="0"/>
        <v>2.0968516063827711E-3</v>
      </c>
      <c r="H16" s="111">
        <v>2.0968516063827711E-3</v>
      </c>
      <c r="I16" s="118">
        <v>2.0968516063827711E-3</v>
      </c>
      <c r="J16" s="146" t="s">
        <v>603</v>
      </c>
      <c r="K16" s="145">
        <v>592</v>
      </c>
      <c r="L16" s="146" t="s">
        <v>1088</v>
      </c>
    </row>
    <row r="17" spans="1:12" ht="15" customHeight="1">
      <c r="A17" s="34">
        <v>15</v>
      </c>
      <c r="B17" s="7" t="s">
        <v>601</v>
      </c>
      <c r="C17" s="7" t="s">
        <v>602</v>
      </c>
      <c r="D17" s="7" t="s">
        <v>528</v>
      </c>
      <c r="E17" s="112">
        <v>2.3094197476384911E-2</v>
      </c>
      <c r="F17" s="112">
        <v>2.2996988517409583E-2</v>
      </c>
      <c r="G17" s="111">
        <f t="shared" si="0"/>
        <v>1.645352107266481E-2</v>
      </c>
      <c r="H17" s="111">
        <v>1.645352107266481E-2</v>
      </c>
      <c r="I17" s="118">
        <v>1.645352107266481E-2</v>
      </c>
      <c r="J17" s="146" t="s">
        <v>601</v>
      </c>
      <c r="K17" s="145">
        <v>64</v>
      </c>
      <c r="L17" s="146" t="s">
        <v>602</v>
      </c>
    </row>
    <row r="18" spans="1:12" ht="15" customHeight="1">
      <c r="A18" s="34">
        <v>16</v>
      </c>
      <c r="B18" s="7" t="s">
        <v>609</v>
      </c>
      <c r="C18" s="7" t="s">
        <v>610</v>
      </c>
      <c r="D18" s="7" t="s">
        <v>528</v>
      </c>
      <c r="E18" s="112">
        <v>2.7330902768815238E-2</v>
      </c>
      <c r="F18" s="112">
        <v>2.7215860511610623E-2</v>
      </c>
      <c r="G18" s="111">
        <f t="shared" si="0"/>
        <v>1.9471972780240009E-2</v>
      </c>
      <c r="H18" s="111">
        <v>1.9471972780240009E-2</v>
      </c>
      <c r="I18" s="118">
        <v>1.9471972780240009E-2</v>
      </c>
      <c r="J18" s="146" t="s">
        <v>609</v>
      </c>
      <c r="K18" s="145">
        <v>46</v>
      </c>
      <c r="L18" s="146" t="s">
        <v>610</v>
      </c>
    </row>
    <row r="19" spans="1:12" ht="15" customHeight="1">
      <c r="A19" s="34">
        <v>17</v>
      </c>
      <c r="B19" s="7" t="s">
        <v>555</v>
      </c>
      <c r="C19" s="7" t="s">
        <v>556</v>
      </c>
      <c r="D19" s="7" t="s">
        <v>528</v>
      </c>
      <c r="E19" s="112">
        <v>5.9574959574230351E-3</v>
      </c>
      <c r="F19" s="112">
        <v>5.9324194428261104E-3</v>
      </c>
      <c r="G19" s="111">
        <f t="shared" si="0"/>
        <v>4.2444334935651251E-3</v>
      </c>
      <c r="H19" s="111">
        <v>4.2444334935651251E-3</v>
      </c>
      <c r="I19" s="118">
        <v>4.2444334935651251E-3</v>
      </c>
      <c r="J19" s="146" t="s">
        <v>555</v>
      </c>
      <c r="K19" s="145">
        <v>199</v>
      </c>
      <c r="L19" s="146" t="s">
        <v>1020</v>
      </c>
    </row>
    <row r="20" spans="1:12" ht="15" customHeight="1">
      <c r="A20" s="34">
        <v>18</v>
      </c>
      <c r="B20" s="7" t="s">
        <v>553</v>
      </c>
      <c r="C20" s="7" t="s">
        <v>554</v>
      </c>
      <c r="D20" s="7" t="s">
        <v>528</v>
      </c>
      <c r="E20" s="112">
        <v>3.1330257624694845E-3</v>
      </c>
      <c r="F20" s="112">
        <v>3.1198381133587514E-3</v>
      </c>
      <c r="G20" s="111">
        <f t="shared" si="0"/>
        <v>2.2321323551816596E-3</v>
      </c>
      <c r="H20" s="111">
        <v>2.2321323551816596E-3</v>
      </c>
      <c r="I20" s="118">
        <v>2.2321323551816596E-3</v>
      </c>
      <c r="J20" s="146" t="s">
        <v>553</v>
      </c>
      <c r="K20" s="145">
        <v>524</v>
      </c>
      <c r="L20" s="146" t="s">
        <v>1095</v>
      </c>
    </row>
    <row r="21" spans="1:12" ht="15" customHeight="1">
      <c r="A21" s="34">
        <v>19</v>
      </c>
      <c r="B21" s="7" t="s">
        <v>605</v>
      </c>
      <c r="C21" s="7" t="s">
        <v>606</v>
      </c>
      <c r="D21" s="7" t="s">
        <v>528</v>
      </c>
      <c r="E21" s="112">
        <v>1.7089231431651733E-3</v>
      </c>
      <c r="F21" s="112">
        <v>1.7017298800138644E-3</v>
      </c>
      <c r="G21" s="111">
        <f t="shared" si="0"/>
        <v>1.2175267391899961E-3</v>
      </c>
      <c r="H21" s="111">
        <v>1.2175267391899961E-3</v>
      </c>
      <c r="I21" s="118">
        <v>1.2175267391899961E-3</v>
      </c>
      <c r="J21" s="146" t="s">
        <v>605</v>
      </c>
      <c r="K21" s="145">
        <v>44</v>
      </c>
      <c r="L21" s="146" t="s">
        <v>1018</v>
      </c>
    </row>
    <row r="22" spans="1:12" ht="15" customHeight="1">
      <c r="A22" s="34">
        <v>20</v>
      </c>
      <c r="B22" s="7" t="s">
        <v>627</v>
      </c>
      <c r="C22" s="7" t="s">
        <v>956</v>
      </c>
      <c r="D22" s="7" t="s">
        <v>528</v>
      </c>
      <c r="E22" s="112">
        <v>1.7089231431651733E-3</v>
      </c>
      <c r="F22" s="112">
        <v>1.7017298800138644E-3</v>
      </c>
      <c r="G22" s="111">
        <f t="shared" si="0"/>
        <v>1.2175267391899961E-3</v>
      </c>
      <c r="H22" s="111">
        <v>1.2175267391899961E-3</v>
      </c>
      <c r="I22" s="118">
        <v>1.2175267391899961E-3</v>
      </c>
      <c r="J22" s="146" t="s">
        <v>627</v>
      </c>
      <c r="K22" s="145">
        <v>550</v>
      </c>
      <c r="L22" s="146" t="s">
        <v>997</v>
      </c>
    </row>
    <row r="23" spans="1:12" ht="15" customHeight="1">
      <c r="A23" s="34">
        <v>21</v>
      </c>
      <c r="B23" s="7" t="s">
        <v>541</v>
      </c>
      <c r="C23" s="7" t="s">
        <v>542</v>
      </c>
      <c r="D23" s="7" t="s">
        <v>528</v>
      </c>
      <c r="E23" s="112">
        <v>1.0051790987922931E-2</v>
      </c>
      <c r="F23" s="112">
        <v>1.000948061369266E-2</v>
      </c>
      <c r="G23" s="111">
        <f t="shared" si="0"/>
        <v>7.1614246395411574E-3</v>
      </c>
      <c r="H23" s="111">
        <v>7.1614246395411574E-3</v>
      </c>
      <c r="I23" s="118">
        <v>7.1614246395411574E-3</v>
      </c>
      <c r="J23" s="146" t="s">
        <v>541</v>
      </c>
      <c r="K23" s="145">
        <v>717</v>
      </c>
      <c r="L23" s="146" t="s">
        <v>1096</v>
      </c>
    </row>
    <row r="24" spans="1:12" ht="15" customHeight="1">
      <c r="A24" s="34">
        <v>22</v>
      </c>
      <c r="B24" s="7" t="s">
        <v>571</v>
      </c>
      <c r="C24" s="7" t="s">
        <v>959</v>
      </c>
      <c r="D24" s="7" t="s">
        <v>528</v>
      </c>
      <c r="E24" s="112">
        <v>1.4241026193043112E-3</v>
      </c>
      <c r="F24" s="112">
        <v>1.418108233344887E-3</v>
      </c>
      <c r="G24" s="111">
        <f t="shared" si="0"/>
        <v>1.0146056159916635E-3</v>
      </c>
      <c r="H24" s="111">
        <v>1.0146056159916635E-3</v>
      </c>
      <c r="I24" s="118">
        <v>1.0146056159916635E-3</v>
      </c>
      <c r="J24" s="146" t="s">
        <v>571</v>
      </c>
      <c r="K24" s="145">
        <v>605</v>
      </c>
      <c r="L24" s="146" t="s">
        <v>987</v>
      </c>
    </row>
    <row r="25" spans="1:12" ht="15" customHeight="1">
      <c r="A25" s="34">
        <v>23</v>
      </c>
      <c r="B25" s="7" t="s">
        <v>699</v>
      </c>
      <c r="C25" s="7" t="s">
        <v>700</v>
      </c>
      <c r="D25" s="7" t="s">
        <v>528</v>
      </c>
      <c r="E25" s="112">
        <v>1.0823179906712764E-2</v>
      </c>
      <c r="F25" s="112">
        <v>1.0777622573421141E-2</v>
      </c>
      <c r="G25" s="111">
        <f t="shared" si="0"/>
        <v>7.711002681536642E-3</v>
      </c>
      <c r="H25" s="111">
        <v>7.711002681536642E-3</v>
      </c>
      <c r="I25" s="118">
        <v>7.711002681536642E-3</v>
      </c>
      <c r="J25" s="146" t="s">
        <v>699</v>
      </c>
      <c r="K25" s="145">
        <v>108</v>
      </c>
      <c r="L25" s="146" t="s">
        <v>700</v>
      </c>
    </row>
    <row r="26" spans="1:12" ht="15" customHeight="1">
      <c r="A26" s="34">
        <v>24</v>
      </c>
      <c r="B26" s="7" t="s">
        <v>565</v>
      </c>
      <c r="C26" s="7" t="s">
        <v>566</v>
      </c>
      <c r="D26" s="7" t="s">
        <v>528</v>
      </c>
      <c r="E26" s="112">
        <v>1.8275983614405328E-3</v>
      </c>
      <c r="F26" s="112">
        <v>1.8199055661259384E-3</v>
      </c>
      <c r="G26" s="111">
        <f t="shared" si="0"/>
        <v>1.3020772071893015E-3</v>
      </c>
      <c r="H26" s="111">
        <v>1.3020772071893015E-3</v>
      </c>
      <c r="I26" s="118">
        <v>1.3020772071893015E-3</v>
      </c>
      <c r="J26" s="146" t="s">
        <v>565</v>
      </c>
      <c r="K26" s="145">
        <v>601</v>
      </c>
      <c r="L26" s="146" t="s">
        <v>988</v>
      </c>
    </row>
    <row r="27" spans="1:12" ht="15" customHeight="1">
      <c r="A27" s="34">
        <v>25</v>
      </c>
      <c r="B27" s="7" t="s">
        <v>631</v>
      </c>
      <c r="C27" s="7" t="s">
        <v>632</v>
      </c>
      <c r="D27" s="7" t="s">
        <v>528</v>
      </c>
      <c r="E27" s="112">
        <v>6.1592438284911446E-3</v>
      </c>
      <c r="F27" s="112">
        <v>6.1333181092166353E-3</v>
      </c>
      <c r="G27" s="111">
        <f t="shared" si="0"/>
        <v>4.3881692891639436E-3</v>
      </c>
      <c r="H27" s="111">
        <v>4.3881692891639436E-3</v>
      </c>
      <c r="I27" s="118">
        <v>4.3881692891639436E-3</v>
      </c>
      <c r="J27" s="146" t="s">
        <v>631</v>
      </c>
      <c r="K27" s="145">
        <v>385</v>
      </c>
      <c r="L27" s="146" t="s">
        <v>996</v>
      </c>
    </row>
    <row r="28" spans="1:12" ht="15" customHeight="1">
      <c r="A28" s="34">
        <v>26</v>
      </c>
      <c r="B28" s="7" t="s">
        <v>691</v>
      </c>
      <c r="C28" s="7" t="s">
        <v>692</v>
      </c>
      <c r="D28" s="7" t="s">
        <v>528</v>
      </c>
      <c r="E28" s="112">
        <v>1.7207906649927092E-3</v>
      </c>
      <c r="F28" s="112">
        <v>1.7135474486250715E-3</v>
      </c>
      <c r="G28" s="111">
        <f t="shared" si="0"/>
        <v>1.2259817859899265E-3</v>
      </c>
      <c r="H28" s="111">
        <v>1.2259817859899265E-3</v>
      </c>
      <c r="I28" s="118">
        <v>1.2259817859899265E-3</v>
      </c>
      <c r="J28" s="146" t="s">
        <v>691</v>
      </c>
      <c r="K28" s="145">
        <v>388</v>
      </c>
      <c r="L28" s="146" t="s">
        <v>1012</v>
      </c>
    </row>
    <row r="29" spans="1:12" ht="15" customHeight="1">
      <c r="A29" s="34">
        <v>27</v>
      </c>
      <c r="B29" s="7" t="s">
        <v>629</v>
      </c>
      <c r="C29" s="7" t="s">
        <v>630</v>
      </c>
      <c r="D29" s="7" t="s">
        <v>528</v>
      </c>
      <c r="E29" s="112">
        <v>8.9006413706519435E-4</v>
      </c>
      <c r="F29" s="112">
        <v>8.8631764584055429E-4</v>
      </c>
      <c r="G29" s="111">
        <f t="shared" si="0"/>
        <v>6.3412850999478964E-4</v>
      </c>
      <c r="H29" s="111">
        <v>6.3412850999478964E-4</v>
      </c>
      <c r="I29" s="118">
        <v>6.3412850999478964E-4</v>
      </c>
      <c r="J29" s="146" t="s">
        <v>629</v>
      </c>
      <c r="K29" s="145">
        <v>604</v>
      </c>
      <c r="L29" s="146" t="s">
        <v>1097</v>
      </c>
    </row>
    <row r="30" spans="1:12" ht="15" customHeight="1">
      <c r="A30" s="34">
        <v>28</v>
      </c>
      <c r="B30" s="7" t="s">
        <v>829</v>
      </c>
      <c r="C30" s="7" t="s">
        <v>830</v>
      </c>
      <c r="D30" s="7" t="s">
        <v>528</v>
      </c>
      <c r="E30" s="112">
        <v>7.0018378782461962E-4</v>
      </c>
      <c r="F30" s="112">
        <v>6.972365480612361E-4</v>
      </c>
      <c r="G30" s="111">
        <f t="shared" si="0"/>
        <v>4.988477611959012E-4</v>
      </c>
      <c r="H30" s="111">
        <v>4.988477611959012E-4</v>
      </c>
      <c r="I30" s="118">
        <v>4.988477611959012E-4</v>
      </c>
      <c r="J30" s="146" t="s">
        <v>829</v>
      </c>
      <c r="K30" s="145">
        <v>107</v>
      </c>
      <c r="L30" s="146" t="s">
        <v>830</v>
      </c>
    </row>
    <row r="31" spans="1:12" ht="15" customHeight="1">
      <c r="A31" s="34">
        <v>29</v>
      </c>
      <c r="B31" s="7" t="s">
        <v>677</v>
      </c>
      <c r="C31" s="7" t="s">
        <v>678</v>
      </c>
      <c r="D31" s="7" t="s">
        <v>528</v>
      </c>
      <c r="E31" s="112">
        <v>4.2841753797404694E-3</v>
      </c>
      <c r="F31" s="112">
        <v>4.2661422686458682E-3</v>
      </c>
      <c r="G31" s="111">
        <f t="shared" si="0"/>
        <v>3.0522718947749209E-3</v>
      </c>
      <c r="H31" s="111">
        <v>3.0522718947749209E-3</v>
      </c>
      <c r="I31" s="118">
        <v>3.0522718947749209E-3</v>
      </c>
      <c r="J31" s="146" t="s">
        <v>677</v>
      </c>
      <c r="K31" s="145">
        <v>603</v>
      </c>
      <c r="L31" s="146" t="s">
        <v>1098</v>
      </c>
    </row>
    <row r="32" spans="1:12" ht="15" customHeight="1">
      <c r="A32" s="34">
        <v>30</v>
      </c>
      <c r="B32" s="7" t="s">
        <v>781</v>
      </c>
      <c r="C32" s="7" t="s">
        <v>782</v>
      </c>
      <c r="D32" s="7" t="s">
        <v>528</v>
      </c>
      <c r="E32" s="112">
        <v>1.1119867952401162E-2</v>
      </c>
      <c r="F32" s="112">
        <v>1.1073061788701325E-2</v>
      </c>
      <c r="G32" s="111">
        <f t="shared" si="0"/>
        <v>7.9223788515349058E-3</v>
      </c>
      <c r="H32" s="111">
        <v>7.9223788515349058E-3</v>
      </c>
      <c r="I32" s="118">
        <v>7.9223788515349058E-3</v>
      </c>
      <c r="J32" s="146" t="s">
        <v>781</v>
      </c>
      <c r="K32" s="145">
        <v>610</v>
      </c>
      <c r="L32" s="146" t="s">
        <v>1099</v>
      </c>
    </row>
    <row r="33" spans="1:12" ht="15" customHeight="1">
      <c r="A33" s="34">
        <v>31</v>
      </c>
      <c r="B33" s="7" t="s">
        <v>543</v>
      </c>
      <c r="C33" s="7" t="s">
        <v>922</v>
      </c>
      <c r="D33" s="7" t="s">
        <v>528</v>
      </c>
      <c r="E33" s="112">
        <v>8.2621686963305116E-2</v>
      </c>
      <c r="F33" s="112">
        <v>8.2273912671225857E-2</v>
      </c>
      <c r="G33" s="111">
        <f t="shared" si="0"/>
        <v>5.8864035821116344E-2</v>
      </c>
      <c r="H33" s="111">
        <v>5.8864035821116344E-2</v>
      </c>
      <c r="I33" s="118">
        <v>5.8864035821116344E-2</v>
      </c>
      <c r="J33" s="146" t="s">
        <v>543</v>
      </c>
      <c r="K33" s="145">
        <v>678</v>
      </c>
      <c r="L33" s="146" t="s">
        <v>1101</v>
      </c>
    </row>
    <row r="34" spans="1:12" ht="15" customHeight="1">
      <c r="A34" s="34">
        <v>32</v>
      </c>
      <c r="B34" s="7" t="s">
        <v>575</v>
      </c>
      <c r="C34" s="7" t="s">
        <v>937</v>
      </c>
      <c r="D34" s="7" t="s">
        <v>528</v>
      </c>
      <c r="E34" s="112">
        <v>8.5090131503432597E-3</v>
      </c>
      <c r="F34" s="112">
        <v>8.4731966942357007E-3</v>
      </c>
      <c r="G34" s="111">
        <f t="shared" si="0"/>
        <v>6.06226855555019E-3</v>
      </c>
      <c r="H34" s="111">
        <v>6.06226855555019E-3</v>
      </c>
      <c r="I34" s="118">
        <v>6.06226855555019E-3</v>
      </c>
      <c r="J34" s="146" t="s">
        <v>575</v>
      </c>
      <c r="K34" s="145">
        <v>497</v>
      </c>
      <c r="L34" s="146" t="s">
        <v>1102</v>
      </c>
    </row>
    <row r="35" spans="1:12" ht="15" customHeight="1">
      <c r="A35" s="34">
        <v>33</v>
      </c>
      <c r="B35" s="7" t="s">
        <v>695</v>
      </c>
      <c r="C35" s="7" t="s">
        <v>696</v>
      </c>
      <c r="D35" s="7" t="s">
        <v>528</v>
      </c>
      <c r="E35" s="112">
        <v>2.9668804568839814E-4</v>
      </c>
      <c r="F35" s="112">
        <v>2.9543921528018478E-4</v>
      </c>
      <c r="G35" s="111">
        <f t="shared" si="0"/>
        <v>2.113761699982632E-4</v>
      </c>
      <c r="H35" s="111">
        <v>2.113761699982632E-4</v>
      </c>
      <c r="I35" s="118">
        <v>2.113761699982632E-4</v>
      </c>
      <c r="J35" s="146" t="s">
        <v>695</v>
      </c>
      <c r="K35" s="145">
        <v>598</v>
      </c>
      <c r="L35" s="146" t="s">
        <v>1103</v>
      </c>
    </row>
    <row r="36" spans="1:12" ht="15" customHeight="1">
      <c r="A36" s="34">
        <v>34</v>
      </c>
      <c r="B36" s="7" t="s">
        <v>857</v>
      </c>
      <c r="C36" s="7" t="s">
        <v>858</v>
      </c>
      <c r="D36" s="7" t="s">
        <v>528</v>
      </c>
      <c r="E36" s="112">
        <v>1.293559879201416E-3</v>
      </c>
      <c r="F36" s="112">
        <v>1.2881149786216058E-3</v>
      </c>
      <c r="G36" s="111">
        <f t="shared" si="0"/>
        <v>9.2160010119242777E-4</v>
      </c>
      <c r="H36" s="111">
        <v>9.2160010119242777E-4</v>
      </c>
      <c r="I36" s="118">
        <v>9.2160010119242777E-4</v>
      </c>
      <c r="J36" s="146" t="s">
        <v>857</v>
      </c>
      <c r="K36" s="145">
        <v>36</v>
      </c>
      <c r="L36" s="146" t="s">
        <v>1106</v>
      </c>
    </row>
    <row r="37" spans="1:12" ht="15" customHeight="1">
      <c r="A37" s="34">
        <v>35</v>
      </c>
      <c r="B37" s="7" t="s">
        <v>847</v>
      </c>
      <c r="C37" s="7" t="s">
        <v>944</v>
      </c>
      <c r="D37" s="7" t="s">
        <v>528</v>
      </c>
      <c r="E37" s="112">
        <v>4.6758036000491545E-3</v>
      </c>
      <c r="F37" s="112">
        <v>4.6561220328157115E-3</v>
      </c>
      <c r="G37" s="111">
        <f t="shared" si="0"/>
        <v>3.3312884391726279E-3</v>
      </c>
      <c r="H37" s="111">
        <v>3.3312884391726279E-3</v>
      </c>
      <c r="I37" s="118">
        <v>3.3312884391726279E-3</v>
      </c>
      <c r="J37" s="146" t="s">
        <v>847</v>
      </c>
      <c r="K37" s="145">
        <v>1</v>
      </c>
      <c r="L37" s="146" t="s">
        <v>1107</v>
      </c>
    </row>
    <row r="38" spans="1:12" ht="15" customHeight="1">
      <c r="A38" s="34">
        <v>36</v>
      </c>
      <c r="B38" s="7" t="s">
        <v>737</v>
      </c>
      <c r="C38" s="7" t="s">
        <v>738</v>
      </c>
      <c r="D38" s="7" t="s">
        <v>528</v>
      </c>
      <c r="E38" s="112">
        <v>1.2104872264086643E-3</v>
      </c>
      <c r="F38" s="112">
        <v>1.2053919983431539E-3</v>
      </c>
      <c r="G38" s="111">
        <f t="shared" si="0"/>
        <v>8.6241477359291394E-4</v>
      </c>
      <c r="H38" s="111">
        <v>8.6241477359291394E-4</v>
      </c>
      <c r="I38" s="118">
        <v>8.6241477359291394E-4</v>
      </c>
      <c r="J38" s="146" t="s">
        <v>737</v>
      </c>
      <c r="K38" s="145">
        <v>51</v>
      </c>
      <c r="L38" s="146" t="s">
        <v>1003</v>
      </c>
    </row>
    <row r="39" spans="1:12" ht="15" customHeight="1">
      <c r="A39" s="34">
        <v>37</v>
      </c>
      <c r="B39" s="7" t="s">
        <v>727</v>
      </c>
      <c r="C39" s="7" t="s">
        <v>934</v>
      </c>
      <c r="D39" s="7" t="s">
        <v>528</v>
      </c>
      <c r="E39" s="112">
        <v>1.1333483345296809E-2</v>
      </c>
      <c r="F39" s="112">
        <v>1.1285778023703058E-2</v>
      </c>
      <c r="G39" s="111">
        <f t="shared" si="0"/>
        <v>8.0745696939336555E-3</v>
      </c>
      <c r="H39" s="111">
        <v>8.0745696939336555E-3</v>
      </c>
      <c r="I39" s="118">
        <v>8.0745696939336555E-3</v>
      </c>
      <c r="J39" s="146" t="s">
        <v>727</v>
      </c>
      <c r="K39" s="145">
        <v>391</v>
      </c>
      <c r="L39" s="146" t="s">
        <v>1009</v>
      </c>
    </row>
    <row r="40" spans="1:12" ht="15" customHeight="1">
      <c r="A40" s="34">
        <v>38</v>
      </c>
      <c r="B40" s="7" t="s">
        <v>595</v>
      </c>
      <c r="C40" s="7" t="s">
        <v>596</v>
      </c>
      <c r="D40" s="7" t="s">
        <v>528</v>
      </c>
      <c r="E40" s="112">
        <v>7.0018378782461962E-4</v>
      </c>
      <c r="F40" s="112">
        <v>6.972365480612361E-4</v>
      </c>
      <c r="G40" s="111">
        <f t="shared" si="0"/>
        <v>4.988477611959012E-4</v>
      </c>
      <c r="H40" s="111">
        <v>4.988477611959012E-4</v>
      </c>
      <c r="I40" s="118">
        <v>4.988477611959012E-4</v>
      </c>
      <c r="J40" s="146" t="s">
        <v>595</v>
      </c>
      <c r="K40" s="145">
        <v>600</v>
      </c>
      <c r="L40" s="146" t="s">
        <v>995</v>
      </c>
    </row>
    <row r="41" spans="1:12" ht="15" customHeight="1">
      <c r="A41" s="34">
        <v>39</v>
      </c>
      <c r="B41" s="7" t="s">
        <v>665</v>
      </c>
      <c r="C41" s="7" t="s">
        <v>958</v>
      </c>
      <c r="D41" s="7" t="s">
        <v>528</v>
      </c>
      <c r="E41" s="112">
        <v>1.4953077502695266E-3</v>
      </c>
      <c r="F41" s="112">
        <v>1.4890136450121311E-3</v>
      </c>
      <c r="G41" s="111">
        <f t="shared" si="0"/>
        <v>1.0653358967912465E-3</v>
      </c>
      <c r="H41" s="111">
        <v>1.0653358967912465E-3</v>
      </c>
      <c r="I41" s="118">
        <v>1.0653358967912465E-3</v>
      </c>
      <c r="J41" s="146" t="s">
        <v>665</v>
      </c>
      <c r="K41" s="145">
        <v>390</v>
      </c>
      <c r="L41" s="146" t="s">
        <v>1021</v>
      </c>
    </row>
    <row r="42" spans="1:12" ht="15" customHeight="1">
      <c r="A42" s="34">
        <v>40</v>
      </c>
      <c r="B42" s="7" t="s">
        <v>785</v>
      </c>
      <c r="C42" s="7" t="s">
        <v>964</v>
      </c>
      <c r="D42" s="7" t="s">
        <v>528</v>
      </c>
      <c r="E42" s="112">
        <v>1.127414573615913E-3</v>
      </c>
      <c r="F42" s="112">
        <v>1.122669018064702E-3</v>
      </c>
      <c r="G42" s="111">
        <f t="shared" si="0"/>
        <v>8.0322944599340012E-4</v>
      </c>
      <c r="H42" s="111">
        <v>8.0322944599340012E-4</v>
      </c>
      <c r="I42" s="118">
        <v>8.0322944599340012E-4</v>
      </c>
      <c r="J42" s="146" t="s">
        <v>785</v>
      </c>
      <c r="K42" s="145">
        <v>740</v>
      </c>
      <c r="L42" s="146" t="s">
        <v>964</v>
      </c>
    </row>
    <row r="43" spans="1:12" ht="15" customHeight="1">
      <c r="A43" s="34">
        <v>41</v>
      </c>
      <c r="B43" s="7" t="s">
        <v>671</v>
      </c>
      <c r="C43" s="7" t="s">
        <v>968</v>
      </c>
      <c r="D43" s="7" t="s">
        <v>528</v>
      </c>
      <c r="E43" s="112">
        <v>9.3753422437533815E-4</v>
      </c>
      <c r="F43" s="112">
        <v>9.3358792028538386E-4</v>
      </c>
      <c r="G43" s="111">
        <f t="shared" si="0"/>
        <v>6.6794869719451178E-4</v>
      </c>
      <c r="H43" s="111">
        <v>6.6794869719451178E-4</v>
      </c>
      <c r="I43" s="118">
        <v>6.6794869719451178E-4</v>
      </c>
      <c r="J43" s="146" t="s">
        <v>671</v>
      </c>
      <c r="K43" s="145">
        <v>485</v>
      </c>
      <c r="L43" s="146" t="s">
        <v>1143</v>
      </c>
    </row>
    <row r="44" spans="1:12" ht="15" customHeight="1">
      <c r="A44" s="34">
        <v>42</v>
      </c>
      <c r="B44" s="7" t="s">
        <v>647</v>
      </c>
      <c r="C44" s="7" t="s">
        <v>648</v>
      </c>
      <c r="D44" s="7" t="s">
        <v>528</v>
      </c>
      <c r="E44" s="112">
        <v>7.1205130965215559E-4</v>
      </c>
      <c r="F44" s="112">
        <v>7.0905411667244349E-4</v>
      </c>
      <c r="G44" s="111">
        <f t="shared" si="0"/>
        <v>5.0730280799583176E-4</v>
      </c>
      <c r="H44" s="111">
        <v>5.0730280799583176E-4</v>
      </c>
      <c r="I44" s="118">
        <v>5.0730280799583176E-4</v>
      </c>
      <c r="J44" s="146" t="s">
        <v>647</v>
      </c>
      <c r="K44" s="145">
        <v>185</v>
      </c>
      <c r="L44" s="146" t="s">
        <v>648</v>
      </c>
    </row>
    <row r="45" spans="1:12" ht="15" customHeight="1">
      <c r="A45" s="34">
        <v>43</v>
      </c>
      <c r="B45" s="7" t="s">
        <v>633</v>
      </c>
      <c r="C45" s="7" t="s">
        <v>634</v>
      </c>
      <c r="D45" s="7" t="s">
        <v>528</v>
      </c>
      <c r="E45" s="112">
        <v>5.5777352589418848E-3</v>
      </c>
      <c r="F45" s="112">
        <v>5.5542572472674738E-3</v>
      </c>
      <c r="G45" s="111">
        <f t="shared" si="0"/>
        <v>3.9738719959673489E-3</v>
      </c>
      <c r="H45" s="111">
        <v>3.9738719959673489E-3</v>
      </c>
      <c r="I45" s="118">
        <v>3.9738719959673489E-3</v>
      </c>
      <c r="J45" s="146" t="s">
        <v>633</v>
      </c>
      <c r="K45" s="145">
        <v>25</v>
      </c>
      <c r="L45" s="146" t="s">
        <v>1015</v>
      </c>
    </row>
    <row r="46" spans="1:12" ht="15" customHeight="1">
      <c r="A46" s="34">
        <v>44</v>
      </c>
      <c r="B46" s="7" t="s">
        <v>731</v>
      </c>
      <c r="C46" s="7" t="s">
        <v>732</v>
      </c>
      <c r="D46" s="7" t="s">
        <v>528</v>
      </c>
      <c r="E46" s="112">
        <v>3.5009189391230979E-3</v>
      </c>
      <c r="F46" s="112">
        <v>3.4861827403061801E-3</v>
      </c>
      <c r="G46" s="111">
        <f t="shared" si="0"/>
        <v>2.4942388059795055E-3</v>
      </c>
      <c r="H46" s="111">
        <v>2.4942388059795055E-3</v>
      </c>
      <c r="I46" s="118">
        <v>2.4942388059795055E-3</v>
      </c>
      <c r="J46" s="146" t="s">
        <v>731</v>
      </c>
      <c r="K46" s="145">
        <v>230</v>
      </c>
      <c r="L46" s="146" t="s">
        <v>732</v>
      </c>
    </row>
    <row r="47" spans="1:12" ht="15" customHeight="1">
      <c r="A47" s="34">
        <v>45</v>
      </c>
      <c r="B47" s="7" t="s">
        <v>657</v>
      </c>
      <c r="C47" s="7" t="s">
        <v>658</v>
      </c>
      <c r="D47" s="7" t="s">
        <v>528</v>
      </c>
      <c r="E47" s="112">
        <v>3.5958591137433857E-3</v>
      </c>
      <c r="F47" s="112">
        <v>3.5807232891958397E-3</v>
      </c>
      <c r="G47" s="111">
        <f t="shared" si="0"/>
        <v>2.5618791803789505E-3</v>
      </c>
      <c r="H47" s="111">
        <v>2.5618791803789505E-3</v>
      </c>
      <c r="I47" s="118">
        <v>2.5618791803789505E-3</v>
      </c>
      <c r="J47" s="146" t="s">
        <v>657</v>
      </c>
      <c r="K47" s="145">
        <v>181</v>
      </c>
      <c r="L47" s="146" t="s">
        <v>658</v>
      </c>
    </row>
    <row r="48" spans="1:12" ht="15" customHeight="1">
      <c r="A48" s="34">
        <v>46</v>
      </c>
      <c r="B48" s="7" t="s">
        <v>597</v>
      </c>
      <c r="C48" s="7" t="s">
        <v>598</v>
      </c>
      <c r="D48" s="7" t="s">
        <v>528</v>
      </c>
      <c r="E48" s="112">
        <v>6.2897865685940409E-4</v>
      </c>
      <c r="F48" s="112">
        <v>6.2633113639399174E-4</v>
      </c>
      <c r="G48" s="111">
        <f t="shared" si="0"/>
        <v>4.4811748039631804E-4</v>
      </c>
      <c r="H48" s="111">
        <v>4.4811748039631804E-4</v>
      </c>
      <c r="I48" s="118">
        <v>4.4811748039631804E-4</v>
      </c>
      <c r="J48" s="146" t="s">
        <v>597</v>
      </c>
      <c r="K48" s="145">
        <v>130</v>
      </c>
      <c r="L48" s="146" t="s">
        <v>1024</v>
      </c>
    </row>
    <row r="49" spans="1:12" ht="15" customHeight="1">
      <c r="A49" s="34">
        <v>47</v>
      </c>
      <c r="B49" s="7" t="s">
        <v>583</v>
      </c>
      <c r="C49" s="7" t="s">
        <v>584</v>
      </c>
      <c r="D49" s="7" t="s">
        <v>528</v>
      </c>
      <c r="E49" s="112">
        <v>2.9075428477463019E-3</v>
      </c>
      <c r="F49" s="112">
        <v>2.8953043097458106E-3</v>
      </c>
      <c r="G49" s="111">
        <f t="shared" si="0"/>
        <v>2.0714864659829792E-3</v>
      </c>
      <c r="H49" s="111">
        <v>2.0714864659829792E-3</v>
      </c>
      <c r="I49" s="118">
        <v>2.0714864659829792E-3</v>
      </c>
      <c r="J49" s="146" t="s">
        <v>583</v>
      </c>
      <c r="K49" s="145">
        <v>245</v>
      </c>
      <c r="L49" s="146" t="s">
        <v>994</v>
      </c>
    </row>
    <row r="50" spans="1:12" ht="15" customHeight="1">
      <c r="A50" s="34">
        <v>48</v>
      </c>
      <c r="B50" s="7" t="s">
        <v>669</v>
      </c>
      <c r="C50" s="7" t="s">
        <v>670</v>
      </c>
      <c r="D50" s="7" t="s">
        <v>528</v>
      </c>
      <c r="E50" s="112">
        <v>6.645812223420118E-4</v>
      </c>
      <c r="F50" s="112">
        <v>6.6178384222761381E-4</v>
      </c>
      <c r="G50" s="111">
        <f t="shared" si="0"/>
        <v>4.7348262079610956E-4</v>
      </c>
      <c r="H50" s="111">
        <v>4.7348262079610956E-4</v>
      </c>
      <c r="I50" s="118">
        <v>4.7348262079610956E-4</v>
      </c>
      <c r="J50" s="146" t="s">
        <v>669</v>
      </c>
      <c r="K50" s="145">
        <v>264</v>
      </c>
      <c r="L50" s="146" t="s">
        <v>1031</v>
      </c>
    </row>
    <row r="51" spans="1:12" ht="15" customHeight="1">
      <c r="A51" s="34">
        <v>49</v>
      </c>
      <c r="B51" s="7" t="s">
        <v>617</v>
      </c>
      <c r="C51" s="7" t="s">
        <v>618</v>
      </c>
      <c r="D51" s="7" t="s">
        <v>528</v>
      </c>
      <c r="E51" s="112">
        <v>6.7644874416954777E-4</v>
      </c>
      <c r="F51" s="112">
        <v>6.7360141083882131E-4</v>
      </c>
      <c r="G51" s="111">
        <f t="shared" si="0"/>
        <v>4.8193766759604013E-4</v>
      </c>
      <c r="H51" s="111">
        <v>4.8193766759604013E-4</v>
      </c>
      <c r="I51" s="118">
        <v>4.8193766759604013E-4</v>
      </c>
      <c r="J51" s="146" t="s">
        <v>617</v>
      </c>
      <c r="K51" s="145">
        <v>244</v>
      </c>
      <c r="L51" s="146" t="s">
        <v>1011</v>
      </c>
    </row>
    <row r="52" spans="1:12" ht="15" customHeight="1">
      <c r="A52" s="34">
        <v>50</v>
      </c>
      <c r="B52" s="7" t="s">
        <v>643</v>
      </c>
      <c r="C52" s="7" t="s">
        <v>962</v>
      </c>
      <c r="D52" s="7" t="s">
        <v>528</v>
      </c>
      <c r="E52" s="112">
        <v>1.3885000538217031E-3</v>
      </c>
      <c r="F52" s="112">
        <v>1.3826555275112647E-3</v>
      </c>
      <c r="G52" s="111">
        <f t="shared" si="0"/>
        <v>9.8924047559187183E-4</v>
      </c>
      <c r="H52" s="111">
        <v>9.8924047559187183E-4</v>
      </c>
      <c r="I52" s="118">
        <v>9.8924047559187183E-4</v>
      </c>
      <c r="J52" s="146" t="s">
        <v>643</v>
      </c>
      <c r="K52" s="145">
        <v>367</v>
      </c>
      <c r="L52" s="146" t="s">
        <v>962</v>
      </c>
    </row>
    <row r="53" spans="1:12" ht="15" customHeight="1">
      <c r="A53" s="34">
        <v>51</v>
      </c>
      <c r="B53" s="7" t="s">
        <v>761</v>
      </c>
      <c r="C53" s="7" t="s">
        <v>762</v>
      </c>
      <c r="D53" s="7" t="s">
        <v>528</v>
      </c>
      <c r="E53" s="112">
        <v>7.5952139696229928E-4</v>
      </c>
      <c r="F53" s="112">
        <v>7.5632439111727307E-4</v>
      </c>
      <c r="G53" s="111">
        <f t="shared" si="0"/>
        <v>5.411229951955539E-4</v>
      </c>
      <c r="H53" s="111">
        <v>5.411229951955539E-4</v>
      </c>
      <c r="I53" s="118">
        <v>5.411229951955539E-4</v>
      </c>
      <c r="J53" s="146" t="s">
        <v>761</v>
      </c>
      <c r="K53" s="145">
        <v>33</v>
      </c>
      <c r="L53" s="146" t="s">
        <v>1153</v>
      </c>
    </row>
    <row r="54" spans="1:12" ht="15" customHeight="1">
      <c r="A54" s="34">
        <v>52</v>
      </c>
      <c r="B54" s="7" t="s">
        <v>977</v>
      </c>
      <c r="C54" s="7" t="s">
        <v>978</v>
      </c>
      <c r="D54" s="7" t="s">
        <v>528</v>
      </c>
      <c r="E54" s="112">
        <v>6.1711113503186822E-4</v>
      </c>
      <c r="F54" s="112">
        <v>6.1451356778278435E-4</v>
      </c>
      <c r="G54" s="111">
        <f t="shared" si="0"/>
        <v>4.3966243359638748E-4</v>
      </c>
      <c r="H54" s="111">
        <v>4.3966243359638748E-4</v>
      </c>
      <c r="I54" s="118">
        <v>4.3966243359638748E-4</v>
      </c>
      <c r="J54" s="146" t="s">
        <v>977</v>
      </c>
      <c r="K54" s="145">
        <v>1886</v>
      </c>
      <c r="L54" s="146" t="s">
        <v>1211</v>
      </c>
    </row>
    <row r="55" spans="1:12" ht="15" customHeight="1">
      <c r="A55" s="34">
        <v>53</v>
      </c>
      <c r="B55" s="7" t="s">
        <v>587</v>
      </c>
      <c r="C55" s="7" t="s">
        <v>588</v>
      </c>
      <c r="D55" s="7" t="s">
        <v>528</v>
      </c>
      <c r="E55" s="112">
        <v>7.9512396244490698E-4</v>
      </c>
      <c r="F55" s="112">
        <v>7.9177709695089514E-4</v>
      </c>
      <c r="G55" s="111">
        <f t="shared" si="0"/>
        <v>5.6648813559534536E-4</v>
      </c>
      <c r="H55" s="111">
        <v>5.6648813559534536E-4</v>
      </c>
      <c r="I55" s="118">
        <v>5.6648813559534536E-4</v>
      </c>
      <c r="J55" s="146" t="s">
        <v>587</v>
      </c>
      <c r="K55" s="145">
        <v>194</v>
      </c>
      <c r="L55" s="146" t="s">
        <v>1001</v>
      </c>
    </row>
    <row r="56" spans="1:12" ht="15" customHeight="1">
      <c r="A56" s="34">
        <v>54</v>
      </c>
      <c r="B56" s="7" t="s">
        <v>621</v>
      </c>
      <c r="C56" s="7" t="s">
        <v>622</v>
      </c>
      <c r="D56" s="7" t="s">
        <v>528</v>
      </c>
      <c r="E56" s="112">
        <v>8.4259404975505067E-4</v>
      </c>
      <c r="F56" s="112">
        <v>8.390473713957246E-4</v>
      </c>
      <c r="G56" s="111">
        <f t="shared" si="0"/>
        <v>6.0030832279506739E-4</v>
      </c>
      <c r="H56" s="111">
        <v>6.0030832279506739E-4</v>
      </c>
      <c r="I56" s="118">
        <v>6.0030832279506739E-4</v>
      </c>
      <c r="J56" s="146" t="s">
        <v>621</v>
      </c>
      <c r="K56" s="145">
        <v>193</v>
      </c>
      <c r="L56" s="146" t="s">
        <v>1007</v>
      </c>
    </row>
    <row r="57" spans="1:12" ht="15" customHeight="1">
      <c r="A57" s="34">
        <v>55</v>
      </c>
      <c r="B57" s="7" t="s">
        <v>773</v>
      </c>
      <c r="C57" s="7" t="s">
        <v>774</v>
      </c>
      <c r="D57" s="7" t="s">
        <v>528</v>
      </c>
      <c r="E57" s="112">
        <v>9.6245602021316351E-3</v>
      </c>
      <c r="F57" s="112">
        <v>9.5840481436891937E-3</v>
      </c>
      <c r="G57" s="111">
        <f t="shared" si="0"/>
        <v>6.8570429547436581E-3</v>
      </c>
      <c r="H57" s="111">
        <v>6.8570429547436581E-3</v>
      </c>
      <c r="I57" s="118">
        <v>6.8570429547436581E-3</v>
      </c>
      <c r="J57" s="146" t="s">
        <v>773</v>
      </c>
      <c r="K57" s="145">
        <v>78</v>
      </c>
      <c r="L57" s="146" t="s">
        <v>774</v>
      </c>
    </row>
    <row r="58" spans="1:12" ht="15" customHeight="1">
      <c r="A58" s="34">
        <v>56</v>
      </c>
      <c r="B58" s="7" t="s">
        <v>972</v>
      </c>
      <c r="C58" s="7" t="s">
        <v>973</v>
      </c>
      <c r="D58" s="7" t="s">
        <v>528</v>
      </c>
      <c r="E58" s="112">
        <v>7.476538751347633E-4</v>
      </c>
      <c r="F58" s="112">
        <v>7.4450682250606557E-4</v>
      </c>
      <c r="G58" s="111">
        <f t="shared" si="0"/>
        <v>5.3266794839562323E-4</v>
      </c>
      <c r="H58" s="111">
        <v>5.3266794839562323E-4</v>
      </c>
      <c r="I58" s="118">
        <v>5.3266794839562323E-4</v>
      </c>
      <c r="J58" s="146" t="s">
        <v>972</v>
      </c>
      <c r="K58" s="145">
        <v>1118</v>
      </c>
      <c r="L58" s="146" t="s">
        <v>1033</v>
      </c>
    </row>
    <row r="59" spans="1:12" ht="15" customHeight="1">
      <c r="A59" s="34">
        <v>57</v>
      </c>
      <c r="B59" s="7" t="s">
        <v>859</v>
      </c>
      <c r="C59" s="7" t="s">
        <v>860</v>
      </c>
      <c r="D59" s="7" t="s">
        <v>528</v>
      </c>
      <c r="E59" s="112">
        <v>7.2985259239345939E-3</v>
      </c>
      <c r="F59" s="112">
        <v>7.2678046958925451E-3</v>
      </c>
      <c r="G59" s="111">
        <f t="shared" si="0"/>
        <v>5.1998537819572749E-3</v>
      </c>
      <c r="H59" s="111">
        <v>5.1998537819572749E-3</v>
      </c>
      <c r="I59" s="118">
        <v>5.1998537819572749E-3</v>
      </c>
      <c r="J59" s="146" t="s">
        <v>859</v>
      </c>
      <c r="K59" s="145">
        <v>76</v>
      </c>
      <c r="L59" s="146" t="s">
        <v>860</v>
      </c>
    </row>
    <row r="60" spans="1:12" ht="15" customHeight="1">
      <c r="A60" s="34">
        <v>58</v>
      </c>
      <c r="B60" s="7" t="s">
        <v>623</v>
      </c>
      <c r="C60" s="7" t="s">
        <v>957</v>
      </c>
      <c r="D60" s="7" t="s">
        <v>528</v>
      </c>
      <c r="E60" s="112">
        <v>1.4953077502695266E-3</v>
      </c>
      <c r="F60" s="112">
        <v>1.4890136450121311E-3</v>
      </c>
      <c r="G60" s="111">
        <f t="shared" si="0"/>
        <v>1.0653358967912465E-3</v>
      </c>
      <c r="H60" s="111">
        <v>1.0653358967912465E-3</v>
      </c>
      <c r="I60" s="118">
        <v>1.0653358967912465E-3</v>
      </c>
      <c r="J60" s="146" t="s">
        <v>623</v>
      </c>
      <c r="K60" s="145">
        <v>80</v>
      </c>
      <c r="L60" s="146" t="s">
        <v>1157</v>
      </c>
    </row>
    <row r="61" spans="1:12" ht="15" customHeight="1">
      <c r="A61" s="34">
        <v>59</v>
      </c>
      <c r="B61" s="7" t="s">
        <v>585</v>
      </c>
      <c r="C61" s="7" t="s">
        <v>953</v>
      </c>
      <c r="D61" s="7" t="s">
        <v>528</v>
      </c>
      <c r="E61" s="112">
        <v>1.8750684487506763E-3</v>
      </c>
      <c r="F61" s="112">
        <v>1.8671758405707677E-3</v>
      </c>
      <c r="G61" s="111">
        <f t="shared" si="0"/>
        <v>1.3358973943890236E-3</v>
      </c>
      <c r="H61" s="111">
        <v>1.3358973943890236E-3</v>
      </c>
      <c r="I61" s="118">
        <v>1.3358973943890236E-3</v>
      </c>
      <c r="J61" s="146" t="s">
        <v>585</v>
      </c>
      <c r="K61" s="145">
        <v>89</v>
      </c>
      <c r="L61" s="146" t="s">
        <v>1159</v>
      </c>
    </row>
    <row r="62" spans="1:12" ht="15" customHeight="1">
      <c r="A62" s="34">
        <v>60</v>
      </c>
      <c r="B62" s="7" t="s">
        <v>613</v>
      </c>
      <c r="C62" s="7" t="s">
        <v>969</v>
      </c>
      <c r="D62" s="7" t="s">
        <v>528</v>
      </c>
      <c r="E62" s="112">
        <v>9.1379918072026641E-4</v>
      </c>
      <c r="F62" s="112">
        <v>9.0995278306296918E-4</v>
      </c>
      <c r="G62" s="111">
        <f t="shared" si="0"/>
        <v>6.5103860359465077E-4</v>
      </c>
      <c r="H62" s="111">
        <v>6.5103860359465077E-4</v>
      </c>
      <c r="I62" s="118">
        <v>6.5103860359465077E-4</v>
      </c>
      <c r="J62" s="146" t="s">
        <v>613</v>
      </c>
      <c r="K62" s="145">
        <v>94</v>
      </c>
      <c r="L62" s="146" t="s">
        <v>1160</v>
      </c>
    </row>
    <row r="63" spans="1:12" ht="15" customHeight="1">
      <c r="A63" s="34">
        <v>61</v>
      </c>
      <c r="B63" s="7" t="s">
        <v>635</v>
      </c>
      <c r="C63" s="7" t="s">
        <v>939</v>
      </c>
      <c r="D63" s="7" t="s">
        <v>528</v>
      </c>
      <c r="E63" s="112">
        <v>7.2391883147969148E-3</v>
      </c>
      <c r="F63" s="112">
        <v>7.2087168528365084E-3</v>
      </c>
      <c r="G63" s="111">
        <f t="shared" si="0"/>
        <v>5.1575785479576223E-3</v>
      </c>
      <c r="H63" s="111">
        <v>5.1575785479576223E-3</v>
      </c>
      <c r="I63" s="118">
        <v>5.1575785479576223E-3</v>
      </c>
      <c r="J63" s="146" t="s">
        <v>635</v>
      </c>
      <c r="K63" s="145">
        <v>737</v>
      </c>
      <c r="L63" s="146" t="s">
        <v>939</v>
      </c>
    </row>
    <row r="64" spans="1:12" ht="15" customHeight="1">
      <c r="A64" s="34">
        <v>62</v>
      </c>
      <c r="B64" s="7" t="s">
        <v>809</v>
      </c>
      <c r="C64" s="7" t="s">
        <v>810</v>
      </c>
      <c r="D64" s="7" t="s">
        <v>528</v>
      </c>
      <c r="E64" s="112">
        <v>2.4921795837825445E-4</v>
      </c>
      <c r="F64" s="112">
        <v>2.4816894083535521E-4</v>
      </c>
      <c r="G64" s="111">
        <f t="shared" si="0"/>
        <v>1.7755598279854109E-4</v>
      </c>
      <c r="H64" s="111">
        <v>1.7755598279854109E-4</v>
      </c>
      <c r="I64" s="118">
        <v>1.7755598279854109E-4</v>
      </c>
      <c r="J64" s="146" t="s">
        <v>809</v>
      </c>
      <c r="K64" s="145">
        <v>187</v>
      </c>
      <c r="L64" s="146" t="s">
        <v>810</v>
      </c>
    </row>
    <row r="65" spans="1:12" ht="15" customHeight="1">
      <c r="A65" s="34">
        <v>63</v>
      </c>
      <c r="B65" s="7" t="s">
        <v>715</v>
      </c>
      <c r="C65" s="7" t="s">
        <v>967</v>
      </c>
      <c r="D65" s="7" t="s">
        <v>528</v>
      </c>
      <c r="E65" s="112">
        <v>9.9687183351301781E-4</v>
      </c>
      <c r="F65" s="112">
        <v>9.9267576334142083E-4</v>
      </c>
      <c r="G65" s="111">
        <f t="shared" si="0"/>
        <v>7.1022393119416437E-4</v>
      </c>
      <c r="H65" s="111">
        <v>7.1022393119416437E-4</v>
      </c>
      <c r="I65" s="118">
        <v>7.1022393119416437E-4</v>
      </c>
      <c r="J65" s="146" t="s">
        <v>715</v>
      </c>
      <c r="K65" s="145">
        <v>371</v>
      </c>
      <c r="L65" s="146" t="s">
        <v>967</v>
      </c>
    </row>
    <row r="66" spans="1:12" ht="15" customHeight="1">
      <c r="A66" s="34">
        <v>64</v>
      </c>
      <c r="B66" s="7" t="s">
        <v>675</v>
      </c>
      <c r="C66" s="7" t="s">
        <v>954</v>
      </c>
      <c r="D66" s="7" t="s">
        <v>528</v>
      </c>
      <c r="E66" s="112">
        <v>1.8632009269231402E-3</v>
      </c>
      <c r="F66" s="112">
        <v>1.8553582719595602E-3</v>
      </c>
      <c r="G66" s="111">
        <f t="shared" si="0"/>
        <v>1.3274423475890928E-3</v>
      </c>
      <c r="H66" s="111">
        <v>1.3274423475890928E-3</v>
      </c>
      <c r="I66" s="118">
        <v>1.3274423475890928E-3</v>
      </c>
      <c r="J66" s="146" t="s">
        <v>675</v>
      </c>
      <c r="K66" s="145">
        <v>742</v>
      </c>
      <c r="L66" s="146" t="s">
        <v>954</v>
      </c>
    </row>
    <row r="67" spans="1:12" ht="15" customHeight="1">
      <c r="A67" s="34">
        <v>65</v>
      </c>
      <c r="B67" s="7" t="s">
        <v>843</v>
      </c>
      <c r="C67" s="7" t="s">
        <v>844</v>
      </c>
      <c r="D67" s="7" t="s">
        <v>528</v>
      </c>
      <c r="E67" s="112">
        <v>3.2279659370897718E-3</v>
      </c>
      <c r="F67" s="112">
        <v>3.2143786622484101E-3</v>
      </c>
      <c r="G67" s="111">
        <f t="shared" si="0"/>
        <v>2.2997727295811037E-3</v>
      </c>
      <c r="H67" s="111">
        <v>2.2997727295811037E-3</v>
      </c>
      <c r="I67" s="118">
        <v>2.2997727295811037E-3</v>
      </c>
      <c r="J67" s="146" t="s">
        <v>843</v>
      </c>
      <c r="K67" s="145">
        <v>258</v>
      </c>
      <c r="L67" s="146" t="s">
        <v>844</v>
      </c>
    </row>
    <row r="68" spans="1:12" ht="15" customHeight="1">
      <c r="A68" s="34">
        <v>66</v>
      </c>
      <c r="B68" s="7" t="s">
        <v>547</v>
      </c>
      <c r="C68" s="7" t="s">
        <v>548</v>
      </c>
      <c r="D68" s="7" t="s">
        <v>528</v>
      </c>
      <c r="E68" s="112">
        <v>2.7532650639883346E-2</v>
      </c>
      <c r="F68" s="112">
        <v>2.7416759178001144E-2</v>
      </c>
      <c r="G68" s="111">
        <f t="shared" si="0"/>
        <v>1.9615708575838824E-2</v>
      </c>
      <c r="H68" s="111">
        <v>1.9615708575838824E-2</v>
      </c>
      <c r="I68" s="118">
        <v>1.9615708575838824E-2</v>
      </c>
      <c r="J68" s="146" t="s">
        <v>547</v>
      </c>
      <c r="K68" s="145">
        <v>302</v>
      </c>
      <c r="L68" s="146" t="s">
        <v>1168</v>
      </c>
    </row>
    <row r="69" spans="1:12" ht="15" customHeight="1">
      <c r="A69" s="34">
        <v>67</v>
      </c>
      <c r="B69" s="7" t="s">
        <v>551</v>
      </c>
      <c r="C69" s="7" t="s">
        <v>931</v>
      </c>
      <c r="D69" s="7" t="s">
        <v>528</v>
      </c>
      <c r="E69" s="112">
        <v>1.3706987710803994E-2</v>
      </c>
      <c r="F69" s="112">
        <v>1.3649291745944536E-2</v>
      </c>
      <c r="G69" s="111">
        <f t="shared" si="0"/>
        <v>9.7655790539197609E-3</v>
      </c>
      <c r="H69" s="111">
        <v>9.7655790539197609E-3</v>
      </c>
      <c r="I69" s="118">
        <v>9.7655790539197609E-3</v>
      </c>
      <c r="J69" s="146" t="s">
        <v>551</v>
      </c>
      <c r="K69" s="145">
        <v>438</v>
      </c>
      <c r="L69" s="146" t="s">
        <v>931</v>
      </c>
    </row>
    <row r="70" spans="1:12" ht="15" customHeight="1">
      <c r="A70" s="34">
        <v>68</v>
      </c>
      <c r="B70" s="7" t="s">
        <v>539</v>
      </c>
      <c r="C70" s="7" t="s">
        <v>935</v>
      </c>
      <c r="D70" s="7" t="s">
        <v>528</v>
      </c>
      <c r="E70" s="112">
        <v>9.17359437268527E-3</v>
      </c>
      <c r="F70" s="112">
        <v>9.1349805364633122E-3</v>
      </c>
      <c r="G70" s="111">
        <f t="shared" si="0"/>
        <v>6.535751176346298E-3</v>
      </c>
      <c r="H70" s="111">
        <v>6.535751176346298E-3</v>
      </c>
      <c r="I70" s="118">
        <v>6.535751176346298E-3</v>
      </c>
      <c r="J70" s="146" t="s">
        <v>539</v>
      </c>
      <c r="K70" s="145">
        <v>452</v>
      </c>
      <c r="L70" s="146" t="s">
        <v>1170</v>
      </c>
    </row>
    <row r="71" spans="1:12" ht="15" customHeight="1">
      <c r="A71" s="34">
        <v>69</v>
      </c>
      <c r="B71" s="7" t="s">
        <v>557</v>
      </c>
      <c r="C71" s="7" t="s">
        <v>558</v>
      </c>
      <c r="D71" s="7" t="s">
        <v>528</v>
      </c>
      <c r="E71" s="112">
        <v>0.33928058152742463</v>
      </c>
      <c r="F71" s="112">
        <v>0.33785246902580812</v>
      </c>
      <c r="G71" s="111">
        <f t="shared" si="0"/>
        <v>0.24172133296321391</v>
      </c>
      <c r="H71" s="111">
        <v>0.24172133296321391</v>
      </c>
      <c r="I71" s="118">
        <v>0.24172133296321391</v>
      </c>
      <c r="J71" s="146" t="s">
        <v>557</v>
      </c>
      <c r="K71" s="145">
        <v>282</v>
      </c>
      <c r="L71" s="146" t="s">
        <v>1171</v>
      </c>
    </row>
    <row r="72" spans="1:12" ht="15" customHeight="1">
      <c r="A72" s="34">
        <v>70</v>
      </c>
      <c r="B72" s="7" t="s">
        <v>589</v>
      </c>
      <c r="C72" s="7" t="s">
        <v>945</v>
      </c>
      <c r="D72" s="7" t="s">
        <v>528</v>
      </c>
      <c r="E72" s="112">
        <v>4.4384531634984363E-3</v>
      </c>
      <c r="F72" s="112">
        <v>4.419770660591564E-3</v>
      </c>
      <c r="G72" s="111">
        <f t="shared" si="0"/>
        <v>3.1621875031740175E-3</v>
      </c>
      <c r="H72" s="111">
        <v>3.1621875031740175E-3</v>
      </c>
      <c r="I72" s="118">
        <v>3.1621875031740175E-3</v>
      </c>
      <c r="J72" s="146" t="s">
        <v>589</v>
      </c>
      <c r="K72" s="145">
        <v>671</v>
      </c>
      <c r="L72" s="146" t="s">
        <v>945</v>
      </c>
    </row>
    <row r="73" spans="1:12" ht="15" customHeight="1">
      <c r="A73" s="34">
        <v>71</v>
      </c>
      <c r="B73" s="7" t="s">
        <v>683</v>
      </c>
      <c r="C73" s="7" t="s">
        <v>936</v>
      </c>
      <c r="D73" s="7" t="s">
        <v>528</v>
      </c>
      <c r="E73" s="112">
        <v>8.5802182813084736E-3</v>
      </c>
      <c r="F73" s="112">
        <v>8.5441021059029423E-3</v>
      </c>
      <c r="G73" s="111">
        <f t="shared" si="0"/>
        <v>6.1129988363497713E-3</v>
      </c>
      <c r="H73" s="111">
        <v>6.1129988363497713E-3</v>
      </c>
      <c r="I73" s="118">
        <v>6.1129988363497713E-3</v>
      </c>
      <c r="J73" s="146" t="s">
        <v>683</v>
      </c>
      <c r="K73" s="145">
        <v>109</v>
      </c>
      <c r="L73" s="146" t="s">
        <v>684</v>
      </c>
    </row>
    <row r="74" spans="1:12" ht="15" customHeight="1">
      <c r="A74" s="34">
        <v>72</v>
      </c>
      <c r="B74" s="7" t="s">
        <v>980</v>
      </c>
      <c r="C74" s="7" t="s">
        <v>981</v>
      </c>
      <c r="D74" s="7" t="s">
        <v>528</v>
      </c>
      <c r="E74" s="112">
        <v>3.4415813299854182E-4</v>
      </c>
      <c r="F74" s="112">
        <v>3.427094897250143E-4</v>
      </c>
      <c r="G74" s="111">
        <f t="shared" ref="G74:G111" si="1">F74*(1-SUM(G$3:G$6))</f>
        <v>2.4519635719798532E-4</v>
      </c>
      <c r="H74" s="111">
        <v>2.4519635719798532E-4</v>
      </c>
      <c r="I74" s="118">
        <v>2.4519635719798532E-4</v>
      </c>
      <c r="J74" s="146" t="s">
        <v>980</v>
      </c>
      <c r="K74" s="145">
        <v>2715</v>
      </c>
      <c r="L74" s="146" t="s">
        <v>1212</v>
      </c>
    </row>
    <row r="75" spans="1:12" ht="15" customHeight="1">
      <c r="A75" s="34">
        <v>73</v>
      </c>
      <c r="B75" s="7" t="s">
        <v>697</v>
      </c>
      <c r="C75" s="7" t="s">
        <v>943</v>
      </c>
      <c r="D75" s="7" t="s">
        <v>528</v>
      </c>
      <c r="E75" s="112">
        <v>5.0674318203578405E-3</v>
      </c>
      <c r="F75" s="112">
        <v>5.0461017969855564E-3</v>
      </c>
      <c r="G75" s="111">
        <f t="shared" si="1"/>
        <v>3.6103049835703362E-3</v>
      </c>
      <c r="H75" s="111">
        <v>3.6103049835703362E-3</v>
      </c>
      <c r="I75" s="118">
        <v>3.6103049835703362E-3</v>
      </c>
      <c r="J75" s="146" t="s">
        <v>697</v>
      </c>
      <c r="K75" s="145">
        <v>491</v>
      </c>
      <c r="L75" s="146" t="s">
        <v>1172</v>
      </c>
    </row>
    <row r="76" spans="1:12" ht="15" customHeight="1">
      <c r="A76" s="34">
        <v>74</v>
      </c>
      <c r="B76" s="7" t="s">
        <v>641</v>
      </c>
      <c r="C76" s="7" t="s">
        <v>642</v>
      </c>
      <c r="D76" s="7" t="s">
        <v>528</v>
      </c>
      <c r="E76" s="112">
        <v>1.780128274130389E-4</v>
      </c>
      <c r="F76" s="112">
        <v>1.7726352916811087E-4</v>
      </c>
      <c r="G76" s="111">
        <f t="shared" si="1"/>
        <v>1.2682570199895794E-4</v>
      </c>
      <c r="H76" s="111">
        <v>1.2682570199895794E-4</v>
      </c>
      <c r="I76" s="118">
        <v>1.2682570199895794E-4</v>
      </c>
      <c r="J76" s="146" t="s">
        <v>641</v>
      </c>
      <c r="K76" s="145">
        <v>122</v>
      </c>
      <c r="L76" s="146" t="s">
        <v>1017</v>
      </c>
    </row>
    <row r="77" spans="1:12" ht="15" customHeight="1">
      <c r="A77" s="34">
        <v>75</v>
      </c>
      <c r="B77" s="7" t="s">
        <v>839</v>
      </c>
      <c r="C77" s="7" t="s">
        <v>840</v>
      </c>
      <c r="D77" s="7" t="s">
        <v>528</v>
      </c>
      <c r="E77" s="112">
        <v>1.2579573137188082E-3</v>
      </c>
      <c r="F77" s="112">
        <v>1.2526622727879835E-3</v>
      </c>
      <c r="G77" s="111">
        <f t="shared" si="1"/>
        <v>8.9623496079263608E-4</v>
      </c>
      <c r="H77" s="111">
        <v>8.9623496079263608E-4</v>
      </c>
      <c r="I77" s="118">
        <v>8.9623496079263608E-4</v>
      </c>
      <c r="J77" s="146" t="s">
        <v>839</v>
      </c>
      <c r="K77" s="145">
        <v>184</v>
      </c>
      <c r="L77" s="146" t="s">
        <v>840</v>
      </c>
    </row>
    <row r="78" spans="1:12" ht="15" customHeight="1">
      <c r="A78" s="34">
        <v>76</v>
      </c>
      <c r="B78" s="7" t="s">
        <v>901</v>
      </c>
      <c r="C78" s="7" t="s">
        <v>971</v>
      </c>
      <c r="D78" s="7" t="s">
        <v>528</v>
      </c>
      <c r="E78" s="112">
        <v>8.5446157158258664E-4</v>
      </c>
      <c r="F78" s="112">
        <v>8.5086494000693221E-4</v>
      </c>
      <c r="G78" s="111">
        <f t="shared" si="1"/>
        <v>6.0876336959499807E-4</v>
      </c>
      <c r="H78" s="111">
        <v>6.0876336959499807E-4</v>
      </c>
      <c r="I78" s="118">
        <v>6.0876336959499807E-4</v>
      </c>
      <c r="J78" s="146" t="s">
        <v>901</v>
      </c>
      <c r="K78" s="145">
        <v>372</v>
      </c>
      <c r="L78" s="146" t="s">
        <v>971</v>
      </c>
    </row>
    <row r="79" spans="1:12" ht="15" customHeight="1">
      <c r="A79" s="34">
        <v>77</v>
      </c>
      <c r="B79" s="7" t="s">
        <v>831</v>
      </c>
      <c r="C79" s="7" t="s">
        <v>976</v>
      </c>
      <c r="D79" s="7" t="s">
        <v>528</v>
      </c>
      <c r="E79" s="112">
        <v>7.2391883147969146E-4</v>
      </c>
      <c r="F79" s="112">
        <v>7.2087168528365078E-4</v>
      </c>
      <c r="G79" s="111">
        <f t="shared" si="1"/>
        <v>5.1575785479576221E-4</v>
      </c>
      <c r="H79" s="111">
        <v>5.1575785479576221E-4</v>
      </c>
      <c r="I79" s="118">
        <v>5.1575785479576221E-4</v>
      </c>
      <c r="J79" s="146" t="s">
        <v>831</v>
      </c>
      <c r="K79" s="145">
        <v>369</v>
      </c>
      <c r="L79" s="146" t="s">
        <v>976</v>
      </c>
    </row>
    <row r="80" spans="1:12" ht="15" customHeight="1">
      <c r="A80" s="34">
        <v>78</v>
      </c>
      <c r="B80" s="7" t="s">
        <v>545</v>
      </c>
      <c r="C80" s="7" t="s">
        <v>946</v>
      </c>
      <c r="D80" s="7" t="s">
        <v>528</v>
      </c>
      <c r="E80" s="112">
        <v>4.0349574213622147E-3</v>
      </c>
      <c r="F80" s="112">
        <v>4.0179733278105133E-3</v>
      </c>
      <c r="G80" s="111">
        <f t="shared" si="1"/>
        <v>2.8747159119763802E-3</v>
      </c>
      <c r="H80" s="111">
        <v>2.8747159119763802E-3</v>
      </c>
      <c r="I80" s="118">
        <v>2.8747159119763802E-3</v>
      </c>
      <c r="J80" s="146" t="s">
        <v>545</v>
      </c>
      <c r="K80" s="145">
        <v>508</v>
      </c>
      <c r="L80" s="146" t="s">
        <v>1174</v>
      </c>
    </row>
    <row r="81" spans="1:12" ht="15" customHeight="1">
      <c r="A81" s="34">
        <v>79</v>
      </c>
      <c r="B81" s="7" t="s">
        <v>759</v>
      </c>
      <c r="C81" s="7" t="s">
        <v>760</v>
      </c>
      <c r="D81" s="7" t="s">
        <v>528</v>
      </c>
      <c r="E81" s="112">
        <v>6.6458122234201193E-3</v>
      </c>
      <c r="F81" s="112">
        <v>6.6178384222761394E-3</v>
      </c>
      <c r="G81" s="111">
        <f t="shared" si="1"/>
        <v>4.7348262079610964E-3</v>
      </c>
      <c r="H81" s="111">
        <v>4.7348262079610964E-3</v>
      </c>
      <c r="I81" s="118">
        <v>4.7348262079610964E-3</v>
      </c>
      <c r="J81" s="146" t="s">
        <v>759</v>
      </c>
      <c r="K81" s="145">
        <v>511</v>
      </c>
      <c r="L81" s="146" t="s">
        <v>1008</v>
      </c>
    </row>
    <row r="82" spans="1:12" ht="15" customHeight="1">
      <c r="A82" s="34">
        <v>80</v>
      </c>
      <c r="B82" s="7" t="s">
        <v>599</v>
      </c>
      <c r="C82" s="7" t="s">
        <v>600</v>
      </c>
      <c r="D82" s="7" t="s">
        <v>528</v>
      </c>
      <c r="E82" s="112">
        <v>3.322906111710059E-4</v>
      </c>
      <c r="F82" s="112">
        <v>3.3089192111380691E-4</v>
      </c>
      <c r="G82" s="111">
        <f t="shared" si="1"/>
        <v>2.3674131039805478E-4</v>
      </c>
      <c r="H82" s="111">
        <v>2.3674131039805478E-4</v>
      </c>
      <c r="I82" s="118">
        <v>2.3674131039805478E-4</v>
      </c>
      <c r="J82" s="146" t="s">
        <v>599</v>
      </c>
      <c r="K82" s="145">
        <v>136</v>
      </c>
      <c r="L82" s="146" t="s">
        <v>1004</v>
      </c>
    </row>
    <row r="83" spans="1:12" ht="15" customHeight="1">
      <c r="A83" s="34">
        <v>81</v>
      </c>
      <c r="B83" s="7" t="s">
        <v>974</v>
      </c>
      <c r="C83" s="7" t="s">
        <v>1213</v>
      </c>
      <c r="D83" s="7" t="s">
        <v>528</v>
      </c>
      <c r="E83" s="112">
        <v>7.3578635330722743E-4</v>
      </c>
      <c r="F83" s="112">
        <v>7.3268925389485828E-4</v>
      </c>
      <c r="G83" s="111">
        <f t="shared" si="1"/>
        <v>5.2421290159569277E-4</v>
      </c>
      <c r="H83" s="111">
        <v>5.2421290159569277E-4</v>
      </c>
      <c r="I83" s="118">
        <v>5.2421290159569277E-4</v>
      </c>
      <c r="J83" s="146" t="s">
        <v>974</v>
      </c>
      <c r="K83" s="145">
        <v>1083</v>
      </c>
      <c r="L83" s="146" t="s">
        <v>1022</v>
      </c>
    </row>
    <row r="84" spans="1:12" ht="15" customHeight="1">
      <c r="A84" s="34">
        <v>82</v>
      </c>
      <c r="B84" s="7" t="s">
        <v>563</v>
      </c>
      <c r="C84" s="7" t="s">
        <v>564</v>
      </c>
      <c r="D84" s="7" t="s">
        <v>528</v>
      </c>
      <c r="E84" s="112">
        <v>6.1711113503186822E-4</v>
      </c>
      <c r="F84" s="112">
        <v>6.1451356778278435E-4</v>
      </c>
      <c r="G84" s="111">
        <f t="shared" si="1"/>
        <v>4.3966243359638748E-4</v>
      </c>
      <c r="H84" s="111">
        <v>4.3966243359638748E-4</v>
      </c>
      <c r="I84" s="118">
        <v>4.3966243359638748E-4</v>
      </c>
      <c r="J84" s="146" t="s">
        <v>563</v>
      </c>
      <c r="K84" s="145">
        <v>620</v>
      </c>
      <c r="L84" s="146" t="s">
        <v>1183</v>
      </c>
    </row>
    <row r="85" spans="1:12" ht="15" customHeight="1">
      <c r="A85" s="34">
        <v>83</v>
      </c>
      <c r="B85" s="7" t="s">
        <v>559</v>
      </c>
      <c r="C85" s="7" t="s">
        <v>560</v>
      </c>
      <c r="D85" s="7" t="s">
        <v>528</v>
      </c>
      <c r="E85" s="112">
        <v>4.9724916457375527E-3</v>
      </c>
      <c r="F85" s="112">
        <v>4.9515612480958973E-3</v>
      </c>
      <c r="G85" s="111">
        <f t="shared" si="1"/>
        <v>3.5426646091708917E-3</v>
      </c>
      <c r="H85" s="111">
        <v>3.5426646091708917E-3</v>
      </c>
      <c r="I85" s="118">
        <v>3.5426646091708917E-3</v>
      </c>
      <c r="J85" s="146" t="s">
        <v>559</v>
      </c>
      <c r="K85" s="145">
        <v>30</v>
      </c>
      <c r="L85" s="146" t="s">
        <v>1184</v>
      </c>
    </row>
    <row r="86" spans="1:12" ht="15" customHeight="1">
      <c r="A86" s="34">
        <v>84</v>
      </c>
      <c r="B86" s="7" t="s">
        <v>729</v>
      </c>
      <c r="C86" s="7" t="s">
        <v>730</v>
      </c>
      <c r="D86" s="7" t="s">
        <v>528</v>
      </c>
      <c r="E86" s="112">
        <v>3.2279659370897718E-3</v>
      </c>
      <c r="F86" s="112">
        <v>3.2143786622484101E-3</v>
      </c>
      <c r="G86" s="111">
        <f t="shared" si="1"/>
        <v>2.2997727295811037E-3</v>
      </c>
      <c r="H86" s="111">
        <v>2.2997727295811037E-3</v>
      </c>
      <c r="I86" s="118">
        <v>2.2997727295811037E-3</v>
      </c>
      <c r="J86" s="146" t="s">
        <v>729</v>
      </c>
      <c r="K86" s="145">
        <v>28</v>
      </c>
      <c r="L86" s="146" t="s">
        <v>1023</v>
      </c>
    </row>
    <row r="87" spans="1:12" ht="15" customHeight="1">
      <c r="A87" s="34">
        <v>85</v>
      </c>
      <c r="B87" s="7" t="s">
        <v>573</v>
      </c>
      <c r="C87" s="7" t="s">
        <v>574</v>
      </c>
      <c r="D87" s="7" t="s">
        <v>528</v>
      </c>
      <c r="E87" s="112">
        <v>1.4834402284419907E-3</v>
      </c>
      <c r="F87" s="112">
        <v>1.4771960764009238E-3</v>
      </c>
      <c r="G87" s="111">
        <f t="shared" si="1"/>
        <v>1.0568808499913161E-3</v>
      </c>
      <c r="H87" s="111">
        <v>1.0568808499913161E-3</v>
      </c>
      <c r="I87" s="118">
        <v>1.0568808499913161E-3</v>
      </c>
      <c r="J87" s="146" t="s">
        <v>573</v>
      </c>
      <c r="K87" s="145">
        <v>248</v>
      </c>
      <c r="L87" s="146" t="s">
        <v>1185</v>
      </c>
    </row>
    <row r="88" spans="1:12" ht="15" customHeight="1">
      <c r="A88" s="34">
        <v>86</v>
      </c>
      <c r="B88" s="7" t="s">
        <v>579</v>
      </c>
      <c r="C88" s="7" t="s">
        <v>963</v>
      </c>
      <c r="D88" s="7" t="s">
        <v>528</v>
      </c>
      <c r="E88" s="112">
        <v>1.3291624446840236E-3</v>
      </c>
      <c r="F88" s="112">
        <v>1.3235676844552276E-3</v>
      </c>
      <c r="G88" s="111">
        <f t="shared" si="1"/>
        <v>9.4696524159221913E-4</v>
      </c>
      <c r="H88" s="111">
        <v>9.4696524159221913E-4</v>
      </c>
      <c r="I88" s="118">
        <v>9.4696524159221913E-4</v>
      </c>
      <c r="J88" s="146" t="s">
        <v>579</v>
      </c>
      <c r="K88" s="145">
        <v>551</v>
      </c>
      <c r="L88" s="146" t="s">
        <v>986</v>
      </c>
    </row>
    <row r="89" spans="1:12" ht="15" customHeight="1">
      <c r="A89" s="34">
        <v>87</v>
      </c>
      <c r="B89" s="7" t="s">
        <v>751</v>
      </c>
      <c r="C89" s="7" t="s">
        <v>979</v>
      </c>
      <c r="D89" s="7" t="s">
        <v>528</v>
      </c>
      <c r="E89" s="112">
        <v>5.6964104772172443E-4</v>
      </c>
      <c r="F89" s="112">
        <v>5.6724329333795477E-4</v>
      </c>
      <c r="G89" s="111">
        <f t="shared" si="1"/>
        <v>4.0584224639666539E-4</v>
      </c>
      <c r="H89" s="111">
        <v>4.0584224639666539E-4</v>
      </c>
      <c r="I89" s="118">
        <v>4.0584224639666539E-4</v>
      </c>
      <c r="J89" s="146" t="s">
        <v>751</v>
      </c>
      <c r="K89" s="145">
        <v>514</v>
      </c>
      <c r="L89" s="146" t="s">
        <v>1186</v>
      </c>
    </row>
    <row r="90" spans="1:12" ht="15" customHeight="1">
      <c r="A90" s="34">
        <v>88</v>
      </c>
      <c r="B90" s="7" t="s">
        <v>577</v>
      </c>
      <c r="C90" s="7" t="s">
        <v>947</v>
      </c>
      <c r="D90" s="7" t="s">
        <v>530</v>
      </c>
      <c r="E90" s="112">
        <v>3.5732087615833498E-3</v>
      </c>
      <c r="F90" s="112">
        <v>3.5581682777444884E-3</v>
      </c>
      <c r="G90" s="111">
        <f t="shared" si="1"/>
        <v>2.5457418780566025E-3</v>
      </c>
      <c r="H90" s="111">
        <v>2.5457418780566025E-3</v>
      </c>
      <c r="I90" s="118">
        <v>2.5457418780566025E-3</v>
      </c>
      <c r="J90" s="146" t="s">
        <v>577</v>
      </c>
      <c r="K90" s="145">
        <v>301</v>
      </c>
      <c r="L90" s="146" t="s">
        <v>947</v>
      </c>
    </row>
    <row r="91" spans="1:12" ht="15" customHeight="1">
      <c r="A91" s="34">
        <v>89</v>
      </c>
      <c r="B91" s="7" t="s">
        <v>1214</v>
      </c>
      <c r="C91" s="7" t="s">
        <v>1215</v>
      </c>
      <c r="D91" s="7" t="s">
        <v>530</v>
      </c>
      <c r="E91" s="112" t="e">
        <v>#N/A</v>
      </c>
      <c r="F91" s="112">
        <v>3.6338739857816061E-4</v>
      </c>
      <c r="G91" s="111">
        <f t="shared" si="1"/>
        <v>2.5999065988663181E-4</v>
      </c>
      <c r="H91" s="111">
        <v>2.5999065988663181E-4</v>
      </c>
      <c r="I91" s="118">
        <v>2.5999065988663181E-4</v>
      </c>
      <c r="J91" s="146" t="s">
        <v>1214</v>
      </c>
      <c r="K91" s="145">
        <v>1462</v>
      </c>
      <c r="L91" s="146" t="s">
        <v>1215</v>
      </c>
    </row>
    <row r="92" spans="1:12" ht="15" customHeight="1">
      <c r="A92" s="34">
        <v>90</v>
      </c>
      <c r="B92" s="7" t="s">
        <v>593</v>
      </c>
      <c r="C92" s="7" t="s">
        <v>926</v>
      </c>
      <c r="D92" s="7" t="s">
        <v>530</v>
      </c>
      <c r="E92" s="112">
        <v>1.8618698419399202E-2</v>
      </c>
      <c r="F92" s="112">
        <v>1.85403278982899E-2</v>
      </c>
      <c r="G92" s="111">
        <f t="shared" si="1"/>
        <v>1.3264940126299191E-2</v>
      </c>
      <c r="H92" s="111">
        <v>1.3264940126299191E-2</v>
      </c>
      <c r="I92" s="118">
        <v>1.3264940126299191E-2</v>
      </c>
      <c r="J92" s="146" t="s">
        <v>593</v>
      </c>
      <c r="K92" s="145">
        <v>283</v>
      </c>
      <c r="L92" s="146" t="s">
        <v>926</v>
      </c>
    </row>
    <row r="93" spans="1:12" ht="15" customHeight="1">
      <c r="A93" s="34">
        <v>91</v>
      </c>
      <c r="B93" s="7" t="s">
        <v>927</v>
      </c>
      <c r="C93" s="7" t="s">
        <v>928</v>
      </c>
      <c r="D93" s="7" t="s">
        <v>530</v>
      </c>
      <c r="E93" s="112">
        <v>1.3806270449011412E-2</v>
      </c>
      <c r="F93" s="112">
        <v>1.3748156579540408E-2</v>
      </c>
      <c r="G93" s="111">
        <f t="shared" si="1"/>
        <v>9.8363132990442349E-3</v>
      </c>
      <c r="H93" s="111">
        <v>9.8363132990442349E-3</v>
      </c>
      <c r="I93" s="118">
        <v>9.8363132990442349E-3</v>
      </c>
      <c r="J93" s="146" t="s">
        <v>927</v>
      </c>
      <c r="K93" s="145">
        <v>839</v>
      </c>
      <c r="L93" s="146" t="s">
        <v>928</v>
      </c>
    </row>
    <row r="94" spans="1:12" ht="15" customHeight="1">
      <c r="A94" s="34">
        <v>92</v>
      </c>
      <c r="B94" s="7" t="s">
        <v>941</v>
      </c>
      <c r="C94" s="7" t="s">
        <v>942</v>
      </c>
      <c r="D94" s="7" t="s">
        <v>530</v>
      </c>
      <c r="E94" s="112">
        <v>5.5194671508713026E-3</v>
      </c>
      <c r="F94" s="112">
        <v>5.4962344034946787E-3</v>
      </c>
      <c r="G94" s="111">
        <f t="shared" si="1"/>
        <v>3.932358730785305E-3</v>
      </c>
      <c r="H94" s="111">
        <v>3.932358730785305E-3</v>
      </c>
      <c r="I94" s="118">
        <v>3.932358730785305E-3</v>
      </c>
      <c r="J94" s="146" t="s">
        <v>941</v>
      </c>
      <c r="K94" s="145">
        <v>663</v>
      </c>
      <c r="L94" s="146" t="s">
        <v>942</v>
      </c>
    </row>
    <row r="95" spans="1:12" ht="15" customHeight="1">
      <c r="A95" s="34">
        <v>93</v>
      </c>
      <c r="B95" s="7" t="s">
        <v>783</v>
      </c>
      <c r="C95" s="7" t="s">
        <v>955</v>
      </c>
      <c r="D95" s="7" t="s">
        <v>530</v>
      </c>
      <c r="E95" s="112">
        <v>1.8626300991232358E-3</v>
      </c>
      <c r="F95" s="112">
        <v>1.8547898469093611E-3</v>
      </c>
      <c r="G95" s="111">
        <f t="shared" si="1"/>
        <v>1.3270356598380161E-3</v>
      </c>
      <c r="H95" s="111">
        <v>1.3270356598380161E-3</v>
      </c>
      <c r="I95" s="118">
        <v>1.3270356598380161E-3</v>
      </c>
      <c r="J95" s="146" t="s">
        <v>783</v>
      </c>
      <c r="K95" s="145">
        <v>845</v>
      </c>
      <c r="L95" s="146" t="s">
        <v>1078</v>
      </c>
    </row>
    <row r="96" spans="1:12" ht="15" customHeight="1">
      <c r="A96" s="34">
        <v>94</v>
      </c>
      <c r="B96" s="7" t="s">
        <v>923</v>
      </c>
      <c r="C96" s="7" t="s">
        <v>924</v>
      </c>
      <c r="D96" s="7" t="s">
        <v>530</v>
      </c>
      <c r="E96" s="112">
        <v>4.4421827221130888E-2</v>
      </c>
      <c r="F96" s="112">
        <v>4.4234845206087343E-2</v>
      </c>
      <c r="G96" s="111">
        <f t="shared" si="1"/>
        <v>3.1648446369116449E-2</v>
      </c>
      <c r="H96" s="111">
        <v>3.1648446369116449E-2</v>
      </c>
      <c r="I96" s="118">
        <v>3.1648446369116449E-2</v>
      </c>
      <c r="J96" s="146" t="s">
        <v>923</v>
      </c>
      <c r="K96" s="145">
        <v>997</v>
      </c>
      <c r="L96" s="146" t="s">
        <v>924</v>
      </c>
    </row>
    <row r="97" spans="1:12" ht="15" customHeight="1">
      <c r="A97" s="34">
        <v>95</v>
      </c>
      <c r="B97" s="7" t="s">
        <v>615</v>
      </c>
      <c r="C97" s="7" t="s">
        <v>940</v>
      </c>
      <c r="D97" s="7" t="s">
        <v>530</v>
      </c>
      <c r="E97" s="112">
        <v>5.5270697227044587E-3</v>
      </c>
      <c r="F97" s="112">
        <v>5.5038049742983904E-3</v>
      </c>
      <c r="G97" s="111">
        <f t="shared" si="1"/>
        <v>3.9377752028662769E-3</v>
      </c>
      <c r="H97" s="111">
        <v>3.9377752028662769E-3</v>
      </c>
      <c r="I97" s="118">
        <v>3.9377752028662769E-3</v>
      </c>
      <c r="J97" s="146" t="s">
        <v>615</v>
      </c>
      <c r="K97" s="145">
        <v>673</v>
      </c>
      <c r="L97" s="146" t="s">
        <v>1079</v>
      </c>
    </row>
    <row r="98" spans="1:12" ht="15" customHeight="1">
      <c r="A98" s="34">
        <v>96</v>
      </c>
      <c r="B98" s="7" t="s">
        <v>663</v>
      </c>
      <c r="C98" s="7" t="s">
        <v>970</v>
      </c>
      <c r="D98" s="7" t="s">
        <v>530</v>
      </c>
      <c r="E98" s="112">
        <v>9.0470604814557164E-4</v>
      </c>
      <c r="F98" s="112">
        <v>9.0089792564168971E-4</v>
      </c>
      <c r="G98" s="111">
        <f t="shared" si="1"/>
        <v>6.4456017763560791E-4</v>
      </c>
      <c r="H98" s="111">
        <v>6.4456017763560791E-4</v>
      </c>
      <c r="I98" s="118">
        <v>6.4456017763560791E-4</v>
      </c>
      <c r="J98" s="146" t="s">
        <v>663</v>
      </c>
      <c r="K98" s="145">
        <v>313</v>
      </c>
      <c r="L98" s="146" t="s">
        <v>970</v>
      </c>
    </row>
    <row r="99" spans="1:12" ht="15" customHeight="1">
      <c r="A99" s="34">
        <v>97</v>
      </c>
      <c r="B99" s="7" t="s">
        <v>823</v>
      </c>
      <c r="C99" s="7" t="s">
        <v>824</v>
      </c>
      <c r="D99" s="7" t="s">
        <v>530</v>
      </c>
      <c r="E99" s="112">
        <v>1.8702326709563919E-3</v>
      </c>
      <c r="F99" s="112">
        <v>1.8623604177130729E-3</v>
      </c>
      <c r="G99" s="111">
        <f t="shared" si="1"/>
        <v>1.3324521319189877E-3</v>
      </c>
      <c r="H99" s="111">
        <v>1.3324521319189877E-3</v>
      </c>
      <c r="I99" s="118">
        <v>1.3324521319189877E-3</v>
      </c>
      <c r="J99" s="146" t="s">
        <v>823</v>
      </c>
      <c r="K99" s="145">
        <v>106</v>
      </c>
      <c r="L99" s="146" t="s">
        <v>824</v>
      </c>
    </row>
    <row r="100" spans="1:12" ht="15" customHeight="1">
      <c r="A100" s="34">
        <v>98</v>
      </c>
      <c r="B100" s="7" t="s">
        <v>948</v>
      </c>
      <c r="C100" s="7" t="s">
        <v>949</v>
      </c>
      <c r="D100" s="7" t="s">
        <v>530</v>
      </c>
      <c r="E100" s="112">
        <v>3.3299264629223567E-3</v>
      </c>
      <c r="F100" s="112">
        <v>3.3159100120257155E-3</v>
      </c>
      <c r="G100" s="111">
        <f t="shared" si="1"/>
        <v>2.3724147714655149E-3</v>
      </c>
      <c r="H100" s="111">
        <v>2.3724147714655149E-3</v>
      </c>
      <c r="I100" s="118">
        <v>2.3724147714655149E-3</v>
      </c>
      <c r="J100" s="146" t="s">
        <v>948</v>
      </c>
      <c r="K100" s="145">
        <v>2108</v>
      </c>
      <c r="L100" s="146" t="s">
        <v>949</v>
      </c>
    </row>
    <row r="101" spans="1:12" ht="15" customHeight="1">
      <c r="A101" s="34">
        <v>99</v>
      </c>
      <c r="B101" s="7" t="s">
        <v>661</v>
      </c>
      <c r="C101" s="7" t="s">
        <v>938</v>
      </c>
      <c r="D101" s="7" t="s">
        <v>530</v>
      </c>
      <c r="E101" s="112">
        <v>7.8534567036502145E-3</v>
      </c>
      <c r="F101" s="112">
        <v>7.820399640234163E-3</v>
      </c>
      <c r="G101" s="111">
        <f t="shared" si="1"/>
        <v>5.5952156596435539E-3</v>
      </c>
      <c r="H101" s="111">
        <v>5.5952156596435539E-3</v>
      </c>
      <c r="I101" s="118">
        <v>5.5952156596435539E-3</v>
      </c>
      <c r="J101" s="146" t="s">
        <v>661</v>
      </c>
      <c r="K101" s="145">
        <v>382</v>
      </c>
      <c r="L101" s="146" t="s">
        <v>1080</v>
      </c>
    </row>
    <row r="102" spans="1:12" ht="15" customHeight="1">
      <c r="A102" s="34">
        <v>100</v>
      </c>
      <c r="B102" s="7" t="s">
        <v>535</v>
      </c>
      <c r="C102" s="7" t="s">
        <v>921</v>
      </c>
      <c r="D102" s="7" t="s">
        <v>530</v>
      </c>
      <c r="E102" s="112">
        <v>9.358765926615116E-2</v>
      </c>
      <c r="F102" s="112">
        <v>9.3193726593690768E-2</v>
      </c>
      <c r="G102" s="111">
        <f t="shared" si="1"/>
        <v>6.6676771316759101E-2</v>
      </c>
      <c r="H102" s="111">
        <v>6.6676771316759101E-2</v>
      </c>
      <c r="I102" s="118">
        <v>6.6676771316759101E-2</v>
      </c>
      <c r="J102" s="146" t="s">
        <v>535</v>
      </c>
      <c r="K102" s="145">
        <v>465</v>
      </c>
      <c r="L102" s="146" t="s">
        <v>921</v>
      </c>
    </row>
    <row r="103" spans="1:12" ht="15" customHeight="1">
      <c r="A103" s="34">
        <v>101</v>
      </c>
      <c r="B103" s="7" t="s">
        <v>1216</v>
      </c>
      <c r="C103" s="7" t="s">
        <v>1217</v>
      </c>
      <c r="D103" s="7" t="s">
        <v>530</v>
      </c>
      <c r="E103" s="112" t="e">
        <v>#N/A</v>
      </c>
      <c r="F103" s="112">
        <v>1.741231284853686E-3</v>
      </c>
      <c r="G103" s="111">
        <f t="shared" si="1"/>
        <v>1.2457885786234437E-3</v>
      </c>
      <c r="H103" s="111">
        <v>1.2457885786234437E-3</v>
      </c>
      <c r="I103" s="118">
        <v>1.2457885786234437E-3</v>
      </c>
      <c r="J103" s="146" t="s">
        <v>1216</v>
      </c>
      <c r="K103" s="145">
        <v>1467</v>
      </c>
      <c r="L103" s="146" t="s">
        <v>1217</v>
      </c>
    </row>
    <row r="104" spans="1:12" ht="15" customHeight="1">
      <c r="A104" s="34">
        <v>102</v>
      </c>
      <c r="B104" s="7" t="s">
        <v>982</v>
      </c>
      <c r="C104" s="7" t="s">
        <v>983</v>
      </c>
      <c r="D104" s="7" t="s">
        <v>530</v>
      </c>
      <c r="E104" s="112">
        <v>2.4328229866099409E-4</v>
      </c>
      <c r="F104" s="112">
        <v>2.4225826571877375E-4</v>
      </c>
      <c r="G104" s="111">
        <f t="shared" si="1"/>
        <v>1.7332710659108787E-4</v>
      </c>
      <c r="H104" s="111">
        <v>1.7332710659108787E-4</v>
      </c>
      <c r="I104" s="118">
        <v>1.7332710659108787E-4</v>
      </c>
      <c r="J104" s="146" t="s">
        <v>982</v>
      </c>
      <c r="K104" s="145">
        <v>517</v>
      </c>
      <c r="L104" s="146" t="s">
        <v>983</v>
      </c>
    </row>
    <row r="105" spans="1:12" ht="15" customHeight="1">
      <c r="A105" s="34">
        <v>103</v>
      </c>
      <c r="B105" s="7" t="s">
        <v>1218</v>
      </c>
      <c r="C105" s="7" t="s">
        <v>1219</v>
      </c>
      <c r="D105" s="7" t="s">
        <v>530</v>
      </c>
      <c r="E105" s="112" t="e">
        <v>#N/A</v>
      </c>
      <c r="F105" s="112">
        <v>2.1046186834318471E-3</v>
      </c>
      <c r="G105" s="111">
        <f t="shared" si="1"/>
        <v>1.5057792385100759E-3</v>
      </c>
      <c r="H105" s="111">
        <v>1.5057792385100759E-3</v>
      </c>
      <c r="I105" s="118">
        <v>1.5057792385100759E-3</v>
      </c>
      <c r="J105" s="146" t="s">
        <v>1218</v>
      </c>
      <c r="K105" s="145">
        <v>716</v>
      </c>
      <c r="L105" s="146" t="s">
        <v>1220</v>
      </c>
    </row>
    <row r="106" spans="1:12" ht="15" customHeight="1">
      <c r="A106" s="34">
        <v>104</v>
      </c>
      <c r="B106" s="7" t="s">
        <v>929</v>
      </c>
      <c r="C106" s="7" t="s">
        <v>930</v>
      </c>
      <c r="D106" s="7" t="s">
        <v>530</v>
      </c>
      <c r="E106" s="112">
        <v>1.3722642158846696E-2</v>
      </c>
      <c r="F106" s="112">
        <v>1.3664880300699581E-2</v>
      </c>
      <c r="G106" s="111">
        <f t="shared" si="1"/>
        <v>9.7767321061535493E-3</v>
      </c>
      <c r="H106" s="111">
        <v>9.7767321061535493E-3</v>
      </c>
      <c r="I106" s="118">
        <v>9.7767321061535493E-3</v>
      </c>
      <c r="J106" s="146" t="s">
        <v>929</v>
      </c>
      <c r="K106" s="145">
        <v>531</v>
      </c>
      <c r="L106" s="146" t="s">
        <v>930</v>
      </c>
    </row>
    <row r="107" spans="1:12" ht="15" customHeight="1">
      <c r="A107" s="34">
        <v>105</v>
      </c>
      <c r="B107" s="7" t="s">
        <v>561</v>
      </c>
      <c r="C107" s="7" t="s">
        <v>952</v>
      </c>
      <c r="D107" s="7" t="s">
        <v>530</v>
      </c>
      <c r="E107" s="112">
        <v>2.8053490064345881E-3</v>
      </c>
      <c r="F107" s="112">
        <v>2.7935406265696097E-3</v>
      </c>
      <c r="G107" s="111">
        <f t="shared" si="1"/>
        <v>1.9986781978784821E-3</v>
      </c>
      <c r="H107" s="111">
        <v>1.9986781978784821E-3</v>
      </c>
      <c r="I107" s="118">
        <v>1.9986781978784821E-3</v>
      </c>
      <c r="J107" s="146" t="s">
        <v>561</v>
      </c>
      <c r="K107" s="145">
        <v>281</v>
      </c>
      <c r="L107" s="146" t="s">
        <v>952</v>
      </c>
    </row>
    <row r="108" spans="1:12" ht="15" customHeight="1">
      <c r="A108" s="34">
        <v>106</v>
      </c>
      <c r="B108" s="7" t="s">
        <v>537</v>
      </c>
      <c r="C108" s="7" t="s">
        <v>925</v>
      </c>
      <c r="D108" s="7" t="s">
        <v>530</v>
      </c>
      <c r="E108" s="112">
        <v>3.2478186871242709E-2</v>
      </c>
      <c r="F108" s="112">
        <v>3.2341478473456295E-2</v>
      </c>
      <c r="G108" s="111">
        <f t="shared" si="1"/>
        <v>2.3139168729910231E-2</v>
      </c>
      <c r="H108" s="111">
        <v>2.3139168729910231E-2</v>
      </c>
      <c r="I108" s="118">
        <v>2.3139168729910231E-2</v>
      </c>
      <c r="J108" s="146" t="s">
        <v>537</v>
      </c>
      <c r="K108" s="145">
        <v>279</v>
      </c>
      <c r="L108" s="146" t="s">
        <v>925</v>
      </c>
    </row>
    <row r="109" spans="1:12" ht="15" customHeight="1">
      <c r="A109" s="34">
        <v>107</v>
      </c>
      <c r="B109" s="7" t="s">
        <v>607</v>
      </c>
      <c r="C109" s="7" t="s">
        <v>950</v>
      </c>
      <c r="D109" s="7" t="s">
        <v>530</v>
      </c>
      <c r="E109" s="112">
        <v>3.2615033164239515E-3</v>
      </c>
      <c r="F109" s="112">
        <v>3.2477748747923099E-3</v>
      </c>
      <c r="G109" s="111">
        <f t="shared" si="1"/>
        <v>2.3236665227367712E-3</v>
      </c>
      <c r="H109" s="111">
        <v>2.3236665227367712E-3</v>
      </c>
      <c r="I109" s="118">
        <v>2.3236665227367712E-3</v>
      </c>
      <c r="J109" s="146" t="s">
        <v>607</v>
      </c>
      <c r="K109" s="145">
        <v>188</v>
      </c>
      <c r="L109" s="146" t="s">
        <v>1082</v>
      </c>
    </row>
    <row r="110" spans="1:12" ht="15" customHeight="1">
      <c r="A110" s="34">
        <v>108</v>
      </c>
      <c r="B110" s="7" t="s">
        <v>932</v>
      </c>
      <c r="C110" s="7" t="s">
        <v>933</v>
      </c>
      <c r="D110" s="7" t="s">
        <v>530</v>
      </c>
      <c r="E110" s="112">
        <v>1.1426665465233564E-2</v>
      </c>
      <c r="F110" s="112">
        <v>1.1378567917978652E-2</v>
      </c>
      <c r="G110" s="111">
        <f t="shared" si="1"/>
        <v>8.140957537700156E-3</v>
      </c>
      <c r="H110" s="111">
        <v>8.140957537700156E-3</v>
      </c>
      <c r="I110" s="118">
        <v>8.140957537700156E-3</v>
      </c>
      <c r="J110" s="146" t="s">
        <v>932</v>
      </c>
      <c r="K110" s="145">
        <v>1464</v>
      </c>
      <c r="L110" s="146" t="s">
        <v>933</v>
      </c>
    </row>
    <row r="111" spans="1:12" ht="15" customHeight="1">
      <c r="A111" s="34">
        <v>109</v>
      </c>
      <c r="B111" s="7" t="s">
        <v>960</v>
      </c>
      <c r="C111" s="7" t="s">
        <v>961</v>
      </c>
      <c r="D111" s="7" t="s">
        <v>530</v>
      </c>
      <c r="E111" s="112">
        <v>1.4064757891338721E-3</v>
      </c>
      <c r="F111" s="112">
        <v>1.4005555986866605E-3</v>
      </c>
      <c r="G111" s="111">
        <f t="shared" si="1"/>
        <v>1.0020473349797265E-3</v>
      </c>
      <c r="H111" s="111">
        <v>1.0020473349797265E-3</v>
      </c>
      <c r="I111" s="118">
        <v>1.0020473349797265E-3</v>
      </c>
      <c r="J111" s="146" t="s">
        <v>960</v>
      </c>
      <c r="K111" s="145">
        <v>996</v>
      </c>
      <c r="L111" s="146" t="s">
        <v>961</v>
      </c>
    </row>
    <row r="112" spans="1:12">
      <c r="A112" s="34">
        <v>110</v>
      </c>
      <c r="B112" s="34" t="s">
        <v>1188</v>
      </c>
      <c r="C112" s="29" t="s">
        <v>1189</v>
      </c>
      <c r="H112" s="7">
        <v>1.2531702306364198E-2</v>
      </c>
      <c r="I112" s="7">
        <v>1.2531702306364198E-2</v>
      </c>
    </row>
    <row r="113" spans="1:9" ht="126" customHeight="1">
      <c r="A113" s="34">
        <v>111</v>
      </c>
      <c r="B113" s="34" t="s">
        <v>1190</v>
      </c>
      <c r="C113" s="29" t="s">
        <v>1191</v>
      </c>
      <c r="G113" s="119"/>
      <c r="H113" s="119">
        <v>5.4847893750846069E-3</v>
      </c>
      <c r="I113" s="119">
        <v>5.4847893750846069E-3</v>
      </c>
    </row>
    <row r="114" spans="1:9">
      <c r="A114" s="34">
        <v>112</v>
      </c>
      <c r="B114" s="34" t="s">
        <v>1192</v>
      </c>
      <c r="C114" s="29" t="s">
        <v>1193</v>
      </c>
      <c r="H114" s="7">
        <v>5.6699299447077157E-4</v>
      </c>
      <c r="I114" s="7">
        <v>5.6699299447077157E-4</v>
      </c>
    </row>
    <row r="115" spans="1:9">
      <c r="A115" s="34">
        <v>113</v>
      </c>
      <c r="B115" s="34" t="s">
        <v>1194</v>
      </c>
      <c r="C115" s="29" t="s">
        <v>1195</v>
      </c>
    </row>
    <row r="116" spans="1:9">
      <c r="A116" s="34">
        <v>114</v>
      </c>
      <c r="B116" s="34" t="s">
        <v>1196</v>
      </c>
      <c r="C116" s="29" t="s">
        <v>1197</v>
      </c>
    </row>
    <row r="117" spans="1:9">
      <c r="A117" s="34">
        <v>115</v>
      </c>
      <c r="B117" s="34" t="s">
        <v>1198</v>
      </c>
      <c r="C117" s="29" t="s">
        <v>1199</v>
      </c>
    </row>
    <row r="118" spans="1:9">
      <c r="A118" s="34">
        <v>116</v>
      </c>
      <c r="B118" s="34" t="s">
        <v>1200</v>
      </c>
      <c r="C118" s="34" t="s">
        <v>1201</v>
      </c>
      <c r="H118" s="7">
        <v>5.3112200910629421E-3</v>
      </c>
      <c r="I118" s="7">
        <v>5.3112200910629421E-3</v>
      </c>
    </row>
    <row r="119" spans="1:9">
      <c r="A119" s="34">
        <v>117</v>
      </c>
      <c r="B119" s="34" t="s">
        <v>1202</v>
      </c>
      <c r="C119" s="34" t="s">
        <v>1203</v>
      </c>
    </row>
    <row r="120" spans="1:9">
      <c r="A120" s="34">
        <v>118</v>
      </c>
      <c r="B120" s="34" t="s">
        <v>1204</v>
      </c>
      <c r="C120" s="34" t="s">
        <v>1205</v>
      </c>
    </row>
  </sheetData>
  <autoFilter ref="B2:E111" xr:uid="{00000000-0009-0000-0000-000016000000}"/>
  <mergeCells count="1">
    <mergeCell ref="E1:I1"/>
  </mergeCells>
  <conditionalFormatting sqref="C3:C8">
    <cfRule type="duplicateValues" dxfId="15" priority="2"/>
  </conditionalFormatting>
  <conditionalFormatting sqref="C1:C111 C121:C1048576">
    <cfRule type="duplicateValues" dxfId="14" priority="3"/>
  </conditionalFormatting>
  <conditionalFormatting sqref="C112:C120">
    <cfRule type="duplicateValues" dxfId="13" priority="1"/>
  </conditionalFormatting>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L127"/>
  <sheetViews>
    <sheetView topLeftCell="A109" workbookViewId="0" xr3:uid="{96AA9D09-0E06-52DD-9EE1-B522AFA11096}">
      <selection activeCell="C133" sqref="C133"/>
    </sheetView>
  </sheetViews>
  <sheetFormatPr defaultColWidth="8.85546875" defaultRowHeight="15" customHeight="1"/>
  <cols>
    <col min="1" max="1" width="6.140625" style="34" bestFit="1" customWidth="1"/>
    <col min="2" max="2" width="12.5703125" style="34" customWidth="1"/>
    <col min="3" max="3" width="26.42578125" style="34" customWidth="1"/>
    <col min="4" max="4" width="13.5703125" style="34" customWidth="1"/>
    <col min="5" max="5" width="19.140625" style="34" customWidth="1"/>
    <col min="6" max="6" width="20" style="34" customWidth="1"/>
    <col min="7" max="7" width="23.28515625" style="34" customWidth="1"/>
    <col min="8" max="8" width="22.7109375" style="34" customWidth="1"/>
    <col min="9" max="9" width="29.42578125" style="34" customWidth="1"/>
    <col min="10" max="10" width="8.85546875" style="34"/>
    <col min="11" max="11" width="14" style="34" customWidth="1"/>
    <col min="12" max="16384" width="8.85546875" style="34"/>
  </cols>
  <sheetData>
    <row r="1" spans="1:12" ht="15" customHeight="1">
      <c r="B1" s="23" t="s">
        <v>349</v>
      </c>
      <c r="C1" s="5" t="s">
        <v>1064</v>
      </c>
      <c r="D1" s="5"/>
      <c r="E1" s="160" t="s">
        <v>11</v>
      </c>
      <c r="F1" s="160"/>
      <c r="G1" s="160"/>
      <c r="H1" s="160"/>
      <c r="I1" s="160"/>
    </row>
    <row r="2" spans="1:12" s="57" customFormat="1" ht="69" customHeight="1">
      <c r="A2" s="57" t="s">
        <v>1065</v>
      </c>
      <c r="B2" s="55" t="s">
        <v>1066</v>
      </c>
      <c r="C2" s="56" t="s">
        <v>1067</v>
      </c>
      <c r="D2" s="55" t="s">
        <v>1068</v>
      </c>
      <c r="E2" s="111" t="s">
        <v>1221</v>
      </c>
      <c r="F2" s="111" t="s">
        <v>1222</v>
      </c>
      <c r="G2" s="111" t="s">
        <v>1070</v>
      </c>
      <c r="H2" s="111" t="s">
        <v>1223</v>
      </c>
      <c r="I2" s="119" t="s">
        <v>1224</v>
      </c>
      <c r="J2" s="147" t="s">
        <v>71</v>
      </c>
      <c r="K2" s="147" t="s">
        <v>70</v>
      </c>
      <c r="L2" s="147" t="s">
        <v>77</v>
      </c>
    </row>
    <row r="3" spans="1:12" ht="15" customHeight="1">
      <c r="A3" s="34">
        <v>1</v>
      </c>
      <c r="C3" s="34" t="s">
        <v>43</v>
      </c>
      <c r="D3" s="34" t="s">
        <v>528</v>
      </c>
      <c r="E3" s="112"/>
      <c r="F3" s="112"/>
      <c r="G3" s="112">
        <f>'Table S3a (Lu et al, 2019)'!E19</f>
        <v>5.4866150086253507E-2</v>
      </c>
      <c r="H3" s="112">
        <v>5.3598453001513363E-2</v>
      </c>
      <c r="I3" s="118">
        <v>5.3598453001513363E-2</v>
      </c>
      <c r="J3" s="149" t="s">
        <v>88</v>
      </c>
      <c r="K3" s="34">
        <v>3238</v>
      </c>
      <c r="L3" s="149" t="s">
        <v>88</v>
      </c>
    </row>
    <row r="4" spans="1:12" ht="15" customHeight="1">
      <c r="A4" s="34">
        <v>2</v>
      </c>
      <c r="C4" s="34" t="s">
        <v>39</v>
      </c>
      <c r="D4" s="34" t="s">
        <v>528</v>
      </c>
      <c r="E4" s="112"/>
      <c r="F4" s="112"/>
      <c r="G4" s="112">
        <f>'Table S3a (Lu et al, 2019)'!E20</f>
        <v>0.14057386438291825</v>
      </c>
      <c r="H4" s="112">
        <v>0.14860433832184294</v>
      </c>
      <c r="I4" s="118">
        <v>0.14698116363623875</v>
      </c>
      <c r="J4" s="149" t="s">
        <v>88</v>
      </c>
      <c r="K4" s="34">
        <v>3237</v>
      </c>
      <c r="L4" s="149" t="s">
        <v>88</v>
      </c>
    </row>
    <row r="5" spans="1:12" ht="15" customHeight="1">
      <c r="A5" s="34">
        <v>3</v>
      </c>
      <c r="C5" s="34" t="s">
        <v>35</v>
      </c>
      <c r="D5" s="34" t="s">
        <v>528</v>
      </c>
      <c r="E5" s="112"/>
      <c r="F5" s="112"/>
      <c r="G5" s="112">
        <f>'Table S3a (Lu et al, 2019)'!E21</f>
        <v>0.18722583158956588</v>
      </c>
      <c r="H5" s="112">
        <v>0.19116781570539768</v>
      </c>
      <c r="I5" s="118">
        <v>0.18659157984520969</v>
      </c>
      <c r="J5" s="149" t="s">
        <v>88</v>
      </c>
      <c r="K5" s="34">
        <v>3236</v>
      </c>
      <c r="L5" s="149" t="s">
        <v>88</v>
      </c>
    </row>
    <row r="6" spans="1:12" ht="15" customHeight="1">
      <c r="A6" s="34">
        <v>4</v>
      </c>
      <c r="C6" s="34" t="s">
        <v>30</v>
      </c>
      <c r="D6" s="34" t="s">
        <v>528</v>
      </c>
      <c r="E6" s="112"/>
      <c r="F6" s="112"/>
      <c r="G6" s="112">
        <f>'Table S3a (Lu et al, 2019)'!E22</f>
        <v>0.18654864203233998</v>
      </c>
      <c r="H6" s="112">
        <v>0.1612157390280814</v>
      </c>
      <c r="I6" s="118">
        <v>0.14811911128186203</v>
      </c>
      <c r="J6" s="149" t="s">
        <v>88</v>
      </c>
      <c r="K6" s="34">
        <v>3235</v>
      </c>
      <c r="L6" s="149" t="s">
        <v>88</v>
      </c>
    </row>
    <row r="7" spans="1:12" ht="15" customHeight="1">
      <c r="A7" s="34">
        <v>5</v>
      </c>
      <c r="C7" s="34" t="s">
        <v>57</v>
      </c>
      <c r="D7" s="34" t="s">
        <v>528</v>
      </c>
      <c r="E7" s="112"/>
      <c r="F7" s="112"/>
      <c r="G7" s="112"/>
      <c r="H7" s="112" t="s">
        <v>1058</v>
      </c>
      <c r="I7" s="118" t="s">
        <v>1058</v>
      </c>
      <c r="J7" s="149" t="s">
        <v>88</v>
      </c>
      <c r="K7" s="34">
        <v>3244</v>
      </c>
      <c r="L7" s="149" t="s">
        <v>88</v>
      </c>
    </row>
    <row r="8" spans="1:12" ht="15" customHeight="1">
      <c r="A8" s="34">
        <v>6</v>
      </c>
      <c r="C8" s="34" t="s">
        <v>55</v>
      </c>
      <c r="D8" s="34" t="s">
        <v>528</v>
      </c>
      <c r="E8" s="112"/>
      <c r="F8" s="112"/>
      <c r="G8" s="112"/>
      <c r="H8" s="112" t="s">
        <v>1058</v>
      </c>
      <c r="I8" s="118" t="s">
        <v>1058</v>
      </c>
      <c r="J8" s="149" t="s">
        <v>88</v>
      </c>
      <c r="K8" s="34">
        <v>3243</v>
      </c>
      <c r="L8" s="149" t="s">
        <v>88</v>
      </c>
    </row>
    <row r="9" spans="1:12" ht="15" customHeight="1">
      <c r="A9" s="34">
        <v>7</v>
      </c>
      <c r="B9" s="9" t="s">
        <v>581</v>
      </c>
      <c r="C9" s="34" t="s">
        <v>582</v>
      </c>
      <c r="D9" s="34" t="s">
        <v>526</v>
      </c>
      <c r="E9" s="112">
        <v>3.2659488128019983E-3</v>
      </c>
      <c r="F9" s="112">
        <v>3.2237943692467004E-3</v>
      </c>
      <c r="G9" s="112">
        <f>F9*(1-SUM(G$3:G$6))</f>
        <v>1.3887639076450413E-3</v>
      </c>
      <c r="H9" s="112">
        <v>1.4359220295675722E-3</v>
      </c>
      <c r="I9" s="118">
        <v>1.4359220295675722E-3</v>
      </c>
      <c r="J9" s="149" t="s">
        <v>581</v>
      </c>
      <c r="K9" s="148">
        <v>449</v>
      </c>
      <c r="L9" s="149" t="s">
        <v>1084</v>
      </c>
    </row>
    <row r="10" spans="1:12" ht="15" customHeight="1">
      <c r="A10" s="34">
        <v>8</v>
      </c>
      <c r="B10" s="9" t="s">
        <v>673</v>
      </c>
      <c r="C10" s="34" t="s">
        <v>674</v>
      </c>
      <c r="D10" s="34" t="s">
        <v>526</v>
      </c>
      <c r="E10" s="112">
        <v>5.523811337921422E-4</v>
      </c>
      <c r="F10" s="112">
        <v>5.4525140804929603E-4</v>
      </c>
      <c r="G10" s="112">
        <f t="shared" ref="G10:G73" si="0">F10*(1-SUM(G$3:G$6))</f>
        <v>2.3488640693557669E-4</v>
      </c>
      <c r="H10" s="112">
        <v>2.4286242197689236E-4</v>
      </c>
      <c r="I10" s="118">
        <v>2.4286242197689236E-4</v>
      </c>
      <c r="J10" s="149" t="s">
        <v>673</v>
      </c>
      <c r="K10" s="148">
        <v>698</v>
      </c>
      <c r="L10" s="149" t="s">
        <v>1085</v>
      </c>
    </row>
    <row r="11" spans="1:12" ht="15" customHeight="1">
      <c r="A11" s="34">
        <v>9</v>
      </c>
      <c r="B11" s="9" t="s">
        <v>603</v>
      </c>
      <c r="C11" s="34" t="s">
        <v>604</v>
      </c>
      <c r="D11" s="34" t="s">
        <v>526</v>
      </c>
      <c r="E11" s="112">
        <v>0</v>
      </c>
      <c r="F11" s="112">
        <v>0</v>
      </c>
      <c r="G11" s="112">
        <f t="shared" si="0"/>
        <v>0</v>
      </c>
      <c r="H11" s="112">
        <v>0</v>
      </c>
      <c r="I11" s="118">
        <v>0</v>
      </c>
      <c r="J11" s="149" t="s">
        <v>603</v>
      </c>
      <c r="K11" s="148">
        <v>592</v>
      </c>
      <c r="L11" s="149" t="s">
        <v>1088</v>
      </c>
    </row>
    <row r="12" spans="1:12" ht="15" customHeight="1">
      <c r="A12" s="34">
        <v>10</v>
      </c>
      <c r="B12" s="9" t="s">
        <v>601</v>
      </c>
      <c r="C12" s="34" t="s">
        <v>602</v>
      </c>
      <c r="D12" s="34" t="s">
        <v>526</v>
      </c>
      <c r="E12" s="112">
        <v>1.1809057812102942E-2</v>
      </c>
      <c r="F12" s="112">
        <v>1.1656635257582116E-2</v>
      </c>
      <c r="G12" s="112">
        <f t="shared" si="0"/>
        <v>5.0215095865731047E-3</v>
      </c>
      <c r="H12" s="112">
        <v>5.1920245027623716E-3</v>
      </c>
      <c r="I12" s="118">
        <v>5.1920245027623716E-3</v>
      </c>
      <c r="J12" s="149" t="s">
        <v>601</v>
      </c>
      <c r="K12" s="148">
        <v>64</v>
      </c>
      <c r="L12" s="149" t="s">
        <v>602</v>
      </c>
    </row>
    <row r="13" spans="1:12" ht="15" customHeight="1">
      <c r="A13" s="34">
        <v>11</v>
      </c>
      <c r="B13" s="9" t="s">
        <v>609</v>
      </c>
      <c r="C13" s="34" t="s">
        <v>610</v>
      </c>
      <c r="D13" s="34" t="s">
        <v>526</v>
      </c>
      <c r="E13" s="112">
        <v>8.7320236157538943E-3</v>
      </c>
      <c r="F13" s="112">
        <v>8.6193171351161835E-3</v>
      </c>
      <c r="G13" s="112">
        <f t="shared" si="0"/>
        <v>3.7130769443563709E-3</v>
      </c>
      <c r="H13" s="112">
        <v>3.8391615396470282E-3</v>
      </c>
      <c r="I13" s="118">
        <v>3.8391615396470282E-3</v>
      </c>
      <c r="J13" s="149" t="s">
        <v>609</v>
      </c>
      <c r="K13" s="148">
        <v>46</v>
      </c>
      <c r="L13" s="149" t="s">
        <v>610</v>
      </c>
    </row>
    <row r="14" spans="1:12" ht="15" customHeight="1">
      <c r="A14" s="34">
        <v>12</v>
      </c>
      <c r="B14" s="10" t="s">
        <v>855</v>
      </c>
      <c r="C14" s="34" t="s">
        <v>856</v>
      </c>
      <c r="D14" s="34" t="s">
        <v>526</v>
      </c>
      <c r="E14" s="112">
        <v>0</v>
      </c>
      <c r="F14" s="112">
        <v>0</v>
      </c>
      <c r="G14" s="112">
        <f t="shared" si="0"/>
        <v>0</v>
      </c>
      <c r="H14" s="112">
        <v>0</v>
      </c>
      <c r="I14" s="118">
        <v>0</v>
      </c>
      <c r="J14" s="149" t="s">
        <v>855</v>
      </c>
      <c r="K14" s="148">
        <v>65</v>
      </c>
      <c r="L14" s="149" t="s">
        <v>1089</v>
      </c>
    </row>
    <row r="15" spans="1:12" ht="15" customHeight="1">
      <c r="A15" s="34">
        <v>13</v>
      </c>
      <c r="B15" s="9" t="s">
        <v>553</v>
      </c>
      <c r="C15" s="34" t="s">
        <v>554</v>
      </c>
      <c r="D15" s="34" t="s">
        <v>526</v>
      </c>
      <c r="E15" s="112">
        <v>6.2843204367717606E-3</v>
      </c>
      <c r="F15" s="112">
        <v>6.2032070922830515E-3</v>
      </c>
      <c r="G15" s="112">
        <f t="shared" si="0"/>
        <v>2.6722517427262122E-3</v>
      </c>
      <c r="H15" s="112">
        <v>2.762993137139947E-3</v>
      </c>
      <c r="I15" s="118">
        <v>2.762993137139947E-3</v>
      </c>
      <c r="J15" s="149" t="s">
        <v>553</v>
      </c>
      <c r="K15" s="148">
        <v>524</v>
      </c>
      <c r="L15" s="149" t="s">
        <v>1095</v>
      </c>
    </row>
    <row r="16" spans="1:12" ht="15" customHeight="1">
      <c r="A16" s="34">
        <v>14</v>
      </c>
      <c r="B16" s="9" t="s">
        <v>541</v>
      </c>
      <c r="C16" s="34" t="s">
        <v>542</v>
      </c>
      <c r="D16" s="34" t="s">
        <v>526</v>
      </c>
      <c r="E16" s="112">
        <v>6.7996290394648122E-3</v>
      </c>
      <c r="F16" s="112">
        <v>6.7118644739524802E-3</v>
      </c>
      <c r="G16" s="112">
        <f t="shared" si="0"/>
        <v>2.891373973274929E-3</v>
      </c>
      <c r="H16" s="112">
        <v>2.9895560801144901E-3</v>
      </c>
      <c r="I16" s="118">
        <v>2.9895560801144901E-3</v>
      </c>
      <c r="J16" s="149" t="s">
        <v>541</v>
      </c>
      <c r="K16" s="148">
        <v>717</v>
      </c>
      <c r="L16" s="149" t="s">
        <v>1096</v>
      </c>
    </row>
    <row r="17" spans="1:12" ht="15" customHeight="1">
      <c r="A17" s="34">
        <v>15</v>
      </c>
      <c r="B17" s="9" t="s">
        <v>699</v>
      </c>
      <c r="C17" s="34" t="s">
        <v>700</v>
      </c>
      <c r="D17" s="34" t="s">
        <v>526</v>
      </c>
      <c r="E17" s="112">
        <v>5.0699926248981945E-3</v>
      </c>
      <c r="F17" s="112">
        <v>5.0045529226302697E-3</v>
      </c>
      <c r="G17" s="112">
        <f t="shared" si="0"/>
        <v>2.155888892650574E-3</v>
      </c>
      <c r="H17" s="112">
        <v>2.2290962036206918E-3</v>
      </c>
      <c r="I17" s="118">
        <v>2.2290962036206918E-3</v>
      </c>
      <c r="J17" s="149" t="s">
        <v>699</v>
      </c>
      <c r="K17" s="148">
        <v>108</v>
      </c>
      <c r="L17" s="149" t="s">
        <v>700</v>
      </c>
    </row>
    <row r="18" spans="1:12" ht="15" customHeight="1">
      <c r="A18" s="34">
        <v>16</v>
      </c>
      <c r="B18" s="9" t="s">
        <v>629</v>
      </c>
      <c r="C18" s="34" t="s">
        <v>630</v>
      </c>
      <c r="D18" s="34" t="s">
        <v>526</v>
      </c>
      <c r="E18" s="112">
        <v>2.3022015196321687E-3</v>
      </c>
      <c r="F18" s="112">
        <v>2.2724864109226134E-3</v>
      </c>
      <c r="G18" s="112">
        <f t="shared" si="0"/>
        <v>9.7895422183536776E-4</v>
      </c>
      <c r="H18" s="112">
        <v>1.012196475825229E-3</v>
      </c>
      <c r="I18" s="118">
        <v>1.012196475825229E-3</v>
      </c>
      <c r="J18" s="149" t="s">
        <v>629</v>
      </c>
      <c r="K18" s="148">
        <v>604</v>
      </c>
      <c r="L18" s="149" t="s">
        <v>1097</v>
      </c>
    </row>
    <row r="19" spans="1:12" ht="15" customHeight="1">
      <c r="A19" s="34">
        <v>17</v>
      </c>
      <c r="B19" s="9" t="s">
        <v>677</v>
      </c>
      <c r="C19" s="34" t="s">
        <v>678</v>
      </c>
      <c r="D19" s="34" t="s">
        <v>526</v>
      </c>
      <c r="E19" s="112">
        <v>5.0785842798656642E-3</v>
      </c>
      <c r="F19" s="112">
        <v>5.0130336828914431E-3</v>
      </c>
      <c r="G19" s="112">
        <f t="shared" si="0"/>
        <v>2.1595422813010605E-3</v>
      </c>
      <c r="H19" s="112">
        <v>2.2328736500368371E-3</v>
      </c>
      <c r="I19" s="118">
        <v>2.2328736500368371E-3</v>
      </c>
      <c r="J19" s="149" t="s">
        <v>677</v>
      </c>
      <c r="K19" s="148">
        <v>603</v>
      </c>
      <c r="L19" s="149" t="s">
        <v>1098</v>
      </c>
    </row>
    <row r="20" spans="1:12" ht="15" customHeight="1">
      <c r="A20" s="34">
        <v>18</v>
      </c>
      <c r="B20" s="9" t="s">
        <v>781</v>
      </c>
      <c r="C20" s="34" t="s">
        <v>782</v>
      </c>
      <c r="D20" s="34" t="s">
        <v>526</v>
      </c>
      <c r="E20" s="112">
        <v>1.1300307246511293E-2</v>
      </c>
      <c r="F20" s="112">
        <v>1.1154451266738023E-2</v>
      </c>
      <c r="G20" s="112">
        <f t="shared" si="0"/>
        <v>4.8051759990048667E-3</v>
      </c>
      <c r="H20" s="112">
        <v>4.9683448964487438E-3</v>
      </c>
      <c r="I20" s="118">
        <v>4.9683448964487438E-3</v>
      </c>
      <c r="J20" s="149" t="s">
        <v>781</v>
      </c>
      <c r="K20" s="148">
        <v>610</v>
      </c>
      <c r="L20" s="149" t="s">
        <v>1099</v>
      </c>
    </row>
    <row r="21" spans="1:12" ht="15" customHeight="1">
      <c r="A21" s="34">
        <v>19</v>
      </c>
      <c r="B21" s="9" t="s">
        <v>1188</v>
      </c>
      <c r="C21" s="34" t="s">
        <v>1225</v>
      </c>
      <c r="D21" s="34" t="s">
        <v>526</v>
      </c>
      <c r="E21" s="112" t="e">
        <v>#N/A</v>
      </c>
      <c r="F21" s="112">
        <v>9.11620026356353E-3</v>
      </c>
      <c r="G21" s="112">
        <f t="shared" si="0"/>
        <v>3.9271269972034678E-3</v>
      </c>
      <c r="H21" s="112">
        <v>4.060480069471472E-3</v>
      </c>
      <c r="I21" s="118">
        <v>4.060480069471472E-3</v>
      </c>
      <c r="J21" s="149" t="s">
        <v>1188</v>
      </c>
      <c r="K21" s="148">
        <v>599</v>
      </c>
      <c r="L21" s="149" t="s">
        <v>1226</v>
      </c>
    </row>
    <row r="22" spans="1:12" ht="15" customHeight="1">
      <c r="A22" s="34">
        <v>20</v>
      </c>
      <c r="B22" s="10" t="s">
        <v>543</v>
      </c>
      <c r="C22" s="34" t="s">
        <v>544</v>
      </c>
      <c r="D22" s="34" t="s">
        <v>526</v>
      </c>
      <c r="E22" s="112">
        <v>4.8637883825708383E-2</v>
      </c>
      <c r="F22" s="112">
        <v>4.8010102116349346E-2</v>
      </c>
      <c r="G22" s="112">
        <f t="shared" si="0"/>
        <v>2.0682056416991189E-2</v>
      </c>
      <c r="H22" s="112">
        <v>2.1384355009827619E-2</v>
      </c>
      <c r="I22" s="118">
        <v>2.1384355009827619E-2</v>
      </c>
      <c r="J22" s="149" t="s">
        <v>543</v>
      </c>
      <c r="K22" s="148">
        <v>678</v>
      </c>
      <c r="L22" s="149" t="s">
        <v>1101</v>
      </c>
    </row>
    <row r="23" spans="1:12" ht="15" customHeight="1">
      <c r="A23" s="34">
        <v>21</v>
      </c>
      <c r="B23" s="10" t="s">
        <v>575</v>
      </c>
      <c r="C23" s="34" t="s">
        <v>576</v>
      </c>
      <c r="D23" s="34" t="s">
        <v>526</v>
      </c>
      <c r="E23" s="112">
        <v>5.8973915708690396E-3</v>
      </c>
      <c r="F23" s="112">
        <v>5.8212724170344145E-3</v>
      </c>
      <c r="G23" s="112">
        <f t="shared" si="0"/>
        <v>2.5077198181334597E-3</v>
      </c>
      <c r="H23" s="112">
        <v>2.5928742178698561E-3</v>
      </c>
      <c r="I23" s="118">
        <v>2.5928742178698561E-3</v>
      </c>
      <c r="J23" s="149" t="s">
        <v>575</v>
      </c>
      <c r="K23" s="148">
        <v>497</v>
      </c>
      <c r="L23" s="149" t="s">
        <v>1102</v>
      </c>
    </row>
    <row r="24" spans="1:12" ht="15" customHeight="1">
      <c r="A24" s="34">
        <v>22</v>
      </c>
      <c r="B24" s="9" t="s">
        <v>695</v>
      </c>
      <c r="C24" s="34" t="s">
        <v>696</v>
      </c>
      <c r="D24" s="34" t="s">
        <v>526</v>
      </c>
      <c r="E24" s="112">
        <v>1.0074797567845474E-2</v>
      </c>
      <c r="F24" s="112">
        <v>9.9447595575312738E-3</v>
      </c>
      <c r="G24" s="112">
        <f t="shared" si="0"/>
        <v>4.2840583368022574E-3</v>
      </c>
      <c r="H24" s="112">
        <v>4.4295316921062131E-3</v>
      </c>
      <c r="I24" s="118">
        <v>4.4295316921062131E-3</v>
      </c>
      <c r="J24" s="149" t="s">
        <v>695</v>
      </c>
      <c r="K24" s="148">
        <v>598</v>
      </c>
      <c r="L24" s="149" t="s">
        <v>1103</v>
      </c>
    </row>
    <row r="25" spans="1:12" ht="15" customHeight="1">
      <c r="A25" s="34">
        <v>23</v>
      </c>
      <c r="B25" s="9" t="s">
        <v>667</v>
      </c>
      <c r="C25" s="34" t="s">
        <v>668</v>
      </c>
      <c r="D25" s="34" t="s">
        <v>526</v>
      </c>
      <c r="E25" s="112">
        <v>1.5720210974969728E-3</v>
      </c>
      <c r="F25" s="112">
        <v>1.5517306157960917E-3</v>
      </c>
      <c r="G25" s="112">
        <f t="shared" si="0"/>
        <v>6.6846306767046667E-4</v>
      </c>
      <c r="H25" s="112">
        <v>6.9116200351721402E-4</v>
      </c>
      <c r="I25" s="118">
        <v>6.9116200351721402E-4</v>
      </c>
      <c r="J25" s="149" t="s">
        <v>667</v>
      </c>
      <c r="K25" s="148">
        <v>42</v>
      </c>
      <c r="L25" s="149" t="s">
        <v>668</v>
      </c>
    </row>
    <row r="26" spans="1:12" ht="15" customHeight="1">
      <c r="A26" s="34">
        <v>24</v>
      </c>
      <c r="B26" s="9" t="s">
        <v>811</v>
      </c>
      <c r="C26" s="34" t="s">
        <v>812</v>
      </c>
      <c r="D26" s="34" t="s">
        <v>526</v>
      </c>
      <c r="E26" s="112">
        <v>0</v>
      </c>
      <c r="F26" s="112">
        <v>0</v>
      </c>
      <c r="G26" s="112">
        <f t="shared" si="0"/>
        <v>0</v>
      </c>
      <c r="H26" s="112">
        <v>0</v>
      </c>
      <c r="I26" s="118">
        <v>0</v>
      </c>
      <c r="J26" s="149" t="s">
        <v>811</v>
      </c>
      <c r="K26" s="148">
        <v>127</v>
      </c>
      <c r="L26" s="149" t="s">
        <v>1141</v>
      </c>
    </row>
    <row r="27" spans="1:12" ht="15" customHeight="1">
      <c r="A27" s="34">
        <v>25</v>
      </c>
      <c r="B27" s="9" t="s">
        <v>911</v>
      </c>
      <c r="C27" s="34" t="s">
        <v>912</v>
      </c>
      <c r="D27" s="34" t="s">
        <v>526</v>
      </c>
      <c r="E27" s="112">
        <v>0</v>
      </c>
      <c r="F27" s="112">
        <v>0</v>
      </c>
      <c r="G27" s="112">
        <f t="shared" si="0"/>
        <v>0</v>
      </c>
      <c r="H27" s="112">
        <v>0</v>
      </c>
      <c r="I27" s="118">
        <v>0</v>
      </c>
      <c r="J27" s="149" t="s">
        <v>911</v>
      </c>
      <c r="K27" s="148">
        <v>170</v>
      </c>
      <c r="L27" s="149" t="s">
        <v>912</v>
      </c>
    </row>
    <row r="28" spans="1:12" ht="15" customHeight="1">
      <c r="A28" s="34">
        <v>26</v>
      </c>
      <c r="B28" s="9" t="s">
        <v>731</v>
      </c>
      <c r="C28" s="34" t="s">
        <v>732</v>
      </c>
      <c r="D28" s="34" t="s">
        <v>526</v>
      </c>
      <c r="E28" s="112">
        <v>1.1902368172933015E-3</v>
      </c>
      <c r="F28" s="112">
        <v>1.1748741237521919E-3</v>
      </c>
      <c r="G28" s="112">
        <f t="shared" si="0"/>
        <v>5.0611875082913461E-4</v>
      </c>
      <c r="H28" s="112">
        <v>5.2330497638373747E-4</v>
      </c>
      <c r="I28" s="118">
        <v>5.2330497638373747E-4</v>
      </c>
      <c r="J28" s="149" t="s">
        <v>731</v>
      </c>
      <c r="K28" s="148">
        <v>230</v>
      </c>
      <c r="L28" s="149" t="s">
        <v>732</v>
      </c>
    </row>
    <row r="29" spans="1:12" ht="15" customHeight="1">
      <c r="A29" s="34">
        <v>27</v>
      </c>
      <c r="B29" s="9" t="s">
        <v>657</v>
      </c>
      <c r="C29" s="34" t="s">
        <v>658</v>
      </c>
      <c r="D29" s="34" t="s">
        <v>526</v>
      </c>
      <c r="E29" s="112">
        <v>1.4153235234393611E-3</v>
      </c>
      <c r="F29" s="112">
        <v>1.3970555777362797E-3</v>
      </c>
      <c r="G29" s="112">
        <f t="shared" si="0"/>
        <v>6.0183130222033854E-4</v>
      </c>
      <c r="H29" s="112">
        <v>6.2226762964119511E-4</v>
      </c>
      <c r="I29" s="118">
        <v>6.2226762964119511E-4</v>
      </c>
      <c r="J29" s="149" t="s">
        <v>657</v>
      </c>
      <c r="K29" s="148">
        <v>181</v>
      </c>
      <c r="L29" s="149" t="s">
        <v>658</v>
      </c>
    </row>
    <row r="30" spans="1:12" ht="15" customHeight="1">
      <c r="A30" s="34">
        <v>28</v>
      </c>
      <c r="B30" s="9" t="s">
        <v>643</v>
      </c>
      <c r="C30" s="34" t="s">
        <v>644</v>
      </c>
      <c r="D30" s="34" t="s">
        <v>526</v>
      </c>
      <c r="E30" s="112">
        <v>1.4010746556732299E-3</v>
      </c>
      <c r="F30" s="112">
        <v>1.3829906237809286E-3</v>
      </c>
      <c r="G30" s="112">
        <f t="shared" si="0"/>
        <v>5.957723238307071E-4</v>
      </c>
      <c r="H30" s="112">
        <v>6.1600290710739976E-4</v>
      </c>
      <c r="I30" s="118">
        <v>6.1600290710739976E-4</v>
      </c>
      <c r="J30" s="149" t="s">
        <v>643</v>
      </c>
      <c r="K30" s="148">
        <v>367</v>
      </c>
      <c r="L30" s="149" t="s">
        <v>962</v>
      </c>
    </row>
    <row r="31" spans="1:12" ht="15" customHeight="1">
      <c r="A31" s="34">
        <v>29</v>
      </c>
      <c r="B31" s="9" t="s">
        <v>761</v>
      </c>
      <c r="C31" s="34" t="s">
        <v>762</v>
      </c>
      <c r="D31" s="34" t="s">
        <v>526</v>
      </c>
      <c r="E31" s="112">
        <v>0</v>
      </c>
      <c r="F31" s="112">
        <v>0</v>
      </c>
      <c r="G31" s="112">
        <f t="shared" si="0"/>
        <v>0</v>
      </c>
      <c r="H31" s="112">
        <v>0</v>
      </c>
      <c r="I31" s="118">
        <v>0</v>
      </c>
      <c r="J31" s="149" t="s">
        <v>761</v>
      </c>
      <c r="K31" s="148">
        <v>33</v>
      </c>
      <c r="L31" s="149" t="s">
        <v>1153</v>
      </c>
    </row>
    <row r="32" spans="1:12" ht="15" customHeight="1">
      <c r="A32" s="34">
        <v>30</v>
      </c>
      <c r="B32" s="9" t="s">
        <v>635</v>
      </c>
      <c r="C32" s="34" t="s">
        <v>636</v>
      </c>
      <c r="D32" s="34" t="s">
        <v>526</v>
      </c>
      <c r="E32" s="112">
        <v>2.0722794829971108E-3</v>
      </c>
      <c r="F32" s="112">
        <v>2.045532037307092E-3</v>
      </c>
      <c r="G32" s="112">
        <f t="shared" si="0"/>
        <v>8.8118556581743646E-4</v>
      </c>
      <c r="H32" s="112">
        <v>9.1110789899475741E-4</v>
      </c>
      <c r="I32" s="118">
        <v>9.1110789899475741E-4</v>
      </c>
      <c r="J32" s="149" t="s">
        <v>635</v>
      </c>
      <c r="K32" s="148">
        <v>737</v>
      </c>
      <c r="L32" s="149" t="s">
        <v>939</v>
      </c>
    </row>
    <row r="33" spans="1:12" ht="15" customHeight="1">
      <c r="A33" s="34">
        <v>31</v>
      </c>
      <c r="B33" s="9" t="s">
        <v>715</v>
      </c>
      <c r="C33" s="34" t="s">
        <v>716</v>
      </c>
      <c r="D33" s="34" t="s">
        <v>526</v>
      </c>
      <c r="E33" s="112">
        <v>0</v>
      </c>
      <c r="F33" s="112">
        <v>0</v>
      </c>
      <c r="G33" s="112">
        <f t="shared" si="0"/>
        <v>0</v>
      </c>
      <c r="H33" s="112">
        <v>0</v>
      </c>
      <c r="I33" s="118">
        <v>0</v>
      </c>
      <c r="J33" s="149" t="s">
        <v>715</v>
      </c>
      <c r="K33" s="148">
        <v>371</v>
      </c>
      <c r="L33" s="149" t="s">
        <v>967</v>
      </c>
    </row>
    <row r="34" spans="1:12" ht="15" customHeight="1">
      <c r="A34" s="34">
        <v>32</v>
      </c>
      <c r="B34" s="9" t="s">
        <v>675</v>
      </c>
      <c r="C34" s="34" t="s">
        <v>676</v>
      </c>
      <c r="D34" s="34" t="s">
        <v>526</v>
      </c>
      <c r="E34" s="112">
        <v>0</v>
      </c>
      <c r="F34" s="112">
        <v>0</v>
      </c>
      <c r="G34" s="112">
        <f t="shared" si="0"/>
        <v>0</v>
      </c>
      <c r="H34" s="112">
        <v>0</v>
      </c>
      <c r="I34" s="118">
        <v>0</v>
      </c>
      <c r="J34" s="149" t="s">
        <v>675</v>
      </c>
      <c r="K34" s="148">
        <v>742</v>
      </c>
      <c r="L34" s="149" t="s">
        <v>954</v>
      </c>
    </row>
    <row r="35" spans="1:12" ht="15" customHeight="1">
      <c r="A35" s="34">
        <v>33</v>
      </c>
      <c r="B35" s="10" t="s">
        <v>835</v>
      </c>
      <c r="C35" s="34" t="s">
        <v>836</v>
      </c>
      <c r="D35" s="34" t="s">
        <v>526</v>
      </c>
      <c r="E35" s="112">
        <v>0</v>
      </c>
      <c r="F35" s="112">
        <v>0</v>
      </c>
      <c r="G35" s="112">
        <f t="shared" si="0"/>
        <v>0</v>
      </c>
      <c r="H35" s="112">
        <v>0</v>
      </c>
      <c r="I35" s="118">
        <v>0</v>
      </c>
      <c r="J35" s="149" t="s">
        <v>835</v>
      </c>
      <c r="K35" s="148">
        <v>770</v>
      </c>
      <c r="L35" s="149" t="s">
        <v>1165</v>
      </c>
    </row>
    <row r="36" spans="1:12" ht="15" customHeight="1">
      <c r="A36" s="34">
        <v>34</v>
      </c>
      <c r="B36" s="9" t="s">
        <v>547</v>
      </c>
      <c r="C36" s="34" t="s">
        <v>548</v>
      </c>
      <c r="D36" s="34" t="s">
        <v>526</v>
      </c>
      <c r="E36" s="112">
        <v>1.1096202753687308E-2</v>
      </c>
      <c r="F36" s="112">
        <v>1.0952981203237733E-2</v>
      </c>
      <c r="G36" s="112">
        <f t="shared" si="0"/>
        <v>4.7183856145655706E-3</v>
      </c>
      <c r="H36" s="112">
        <v>4.8786073793049174E-3</v>
      </c>
      <c r="I36" s="118">
        <v>4.8786073793049174E-3</v>
      </c>
      <c r="J36" s="149" t="s">
        <v>547</v>
      </c>
      <c r="K36" s="148">
        <v>302</v>
      </c>
      <c r="L36" s="149" t="s">
        <v>1168</v>
      </c>
    </row>
    <row r="37" spans="1:12" ht="15" customHeight="1">
      <c r="A37" s="34">
        <v>35</v>
      </c>
      <c r="B37" s="9" t="s">
        <v>551</v>
      </c>
      <c r="C37" s="34" t="s">
        <v>552</v>
      </c>
      <c r="D37" s="34" t="s">
        <v>526</v>
      </c>
      <c r="E37" s="112">
        <v>9.9034711399439502E-4</v>
      </c>
      <c r="F37" s="112">
        <v>9.775644484016628E-4</v>
      </c>
      <c r="G37" s="112">
        <f t="shared" si="0"/>
        <v>4.2112060132867363E-4</v>
      </c>
      <c r="H37" s="112">
        <v>4.3542055292751877E-4</v>
      </c>
      <c r="I37" s="118">
        <v>4.3542055292751877E-4</v>
      </c>
      <c r="J37" s="149" t="s">
        <v>551</v>
      </c>
      <c r="K37" s="148">
        <v>438</v>
      </c>
      <c r="L37" s="149" t="s">
        <v>931</v>
      </c>
    </row>
    <row r="38" spans="1:12" ht="15" customHeight="1">
      <c r="A38" s="34">
        <v>36</v>
      </c>
      <c r="B38" s="10" t="s">
        <v>539</v>
      </c>
      <c r="C38" s="34" t="s">
        <v>540</v>
      </c>
      <c r="D38" s="34" t="s">
        <v>526</v>
      </c>
      <c r="E38" s="112">
        <v>0.13128666923380733</v>
      </c>
      <c r="F38" s="112">
        <v>0.12959211833757589</v>
      </c>
      <c r="G38" s="112">
        <f t="shared" si="0"/>
        <v>5.5826407037414275E-2</v>
      </c>
      <c r="H38" s="112">
        <v>5.772209895097466E-2</v>
      </c>
      <c r="I38" s="118">
        <v>5.772209895097466E-2</v>
      </c>
      <c r="J38" s="149" t="s">
        <v>539</v>
      </c>
      <c r="K38" s="148">
        <v>452</v>
      </c>
      <c r="L38" s="149" t="s">
        <v>1170</v>
      </c>
    </row>
    <row r="39" spans="1:12" ht="15" customHeight="1">
      <c r="A39" s="34">
        <v>37</v>
      </c>
      <c r="B39" s="10" t="s">
        <v>557</v>
      </c>
      <c r="C39" s="34" t="s">
        <v>558</v>
      </c>
      <c r="D39" s="34" t="s">
        <v>526</v>
      </c>
      <c r="E39" s="112">
        <v>2.282533794924416E-2</v>
      </c>
      <c r="F39" s="112">
        <v>2.2530725426096101E-2</v>
      </c>
      <c r="G39" s="112">
        <f t="shared" si="0"/>
        <v>9.705910086360181E-3</v>
      </c>
      <c r="H39" s="112">
        <v>1.0035492738027627E-2</v>
      </c>
      <c r="I39" s="118">
        <v>1.0035492738027627E-2</v>
      </c>
      <c r="J39" s="149" t="s">
        <v>557</v>
      </c>
      <c r="K39" s="148">
        <v>282</v>
      </c>
      <c r="L39" s="149" t="s">
        <v>1171</v>
      </c>
    </row>
    <row r="40" spans="1:12" ht="15" customHeight="1">
      <c r="A40" s="34">
        <v>38</v>
      </c>
      <c r="B40" s="9" t="s">
        <v>589</v>
      </c>
      <c r="C40" s="34" t="s">
        <v>590</v>
      </c>
      <c r="D40" s="34" t="s">
        <v>526</v>
      </c>
      <c r="E40" s="112">
        <v>0</v>
      </c>
      <c r="F40" s="112">
        <v>0</v>
      </c>
      <c r="G40" s="112">
        <f t="shared" si="0"/>
        <v>0</v>
      </c>
      <c r="H40" s="112">
        <v>0</v>
      </c>
      <c r="I40" s="118">
        <v>0</v>
      </c>
      <c r="J40" s="149" t="s">
        <v>589</v>
      </c>
      <c r="K40" s="148">
        <v>671</v>
      </c>
      <c r="L40" s="149" t="s">
        <v>945</v>
      </c>
    </row>
    <row r="41" spans="1:12" ht="15" customHeight="1">
      <c r="A41" s="34">
        <v>39</v>
      </c>
      <c r="B41" s="9" t="s">
        <v>683</v>
      </c>
      <c r="C41" s="34" t="s">
        <v>684</v>
      </c>
      <c r="D41" s="34" t="s">
        <v>526</v>
      </c>
      <c r="E41" s="112">
        <v>0</v>
      </c>
      <c r="F41" s="112">
        <v>0</v>
      </c>
      <c r="G41" s="112">
        <f t="shared" si="0"/>
        <v>0</v>
      </c>
      <c r="H41" s="112">
        <v>0</v>
      </c>
      <c r="I41" s="118">
        <v>0</v>
      </c>
      <c r="J41" s="149" t="s">
        <v>683</v>
      </c>
      <c r="K41" s="148">
        <v>109</v>
      </c>
      <c r="L41" s="149" t="s">
        <v>684</v>
      </c>
    </row>
    <row r="42" spans="1:12" ht="15" customHeight="1">
      <c r="A42" s="34">
        <v>40</v>
      </c>
      <c r="B42" s="10" t="s">
        <v>697</v>
      </c>
      <c r="C42" s="34" t="s">
        <v>698</v>
      </c>
      <c r="D42" s="34" t="s">
        <v>526</v>
      </c>
      <c r="E42" s="112">
        <v>0</v>
      </c>
      <c r="F42" s="112">
        <v>0</v>
      </c>
      <c r="G42" s="112">
        <f t="shared" si="0"/>
        <v>0</v>
      </c>
      <c r="H42" s="112">
        <v>0</v>
      </c>
      <c r="I42" s="118">
        <v>0</v>
      </c>
      <c r="J42" s="149" t="s">
        <v>697</v>
      </c>
      <c r="K42" s="148">
        <v>491</v>
      </c>
      <c r="L42" s="149" t="s">
        <v>1172</v>
      </c>
    </row>
    <row r="43" spans="1:12" ht="15" customHeight="1">
      <c r="A43" s="34">
        <v>41</v>
      </c>
      <c r="B43" s="10" t="s">
        <v>545</v>
      </c>
      <c r="C43" s="34" t="s">
        <v>546</v>
      </c>
      <c r="D43" s="34" t="s">
        <v>526</v>
      </c>
      <c r="E43" s="112">
        <v>7.9165268403797926E-4</v>
      </c>
      <c r="F43" s="112">
        <v>7.8143461869235366E-4</v>
      </c>
      <c r="G43" s="112">
        <f t="shared" si="0"/>
        <v>3.3663071223673908E-4</v>
      </c>
      <c r="H43" s="112">
        <v>3.4806164882944475E-4</v>
      </c>
      <c r="I43" s="118">
        <v>3.4806164882944475E-4</v>
      </c>
      <c r="J43" s="149" t="s">
        <v>545</v>
      </c>
      <c r="K43" s="148">
        <v>508</v>
      </c>
      <c r="L43" s="149" t="s">
        <v>1174</v>
      </c>
    </row>
    <row r="44" spans="1:12" ht="15" customHeight="1">
      <c r="A44" s="34">
        <v>42</v>
      </c>
      <c r="B44" s="9" t="s">
        <v>563</v>
      </c>
      <c r="C44" s="34" t="s">
        <v>564</v>
      </c>
      <c r="D44" s="34" t="s">
        <v>526</v>
      </c>
      <c r="E44" s="112">
        <v>2.7422489178640409E-3</v>
      </c>
      <c r="F44" s="112">
        <v>2.7068540039053316E-3</v>
      </c>
      <c r="G44" s="112">
        <f t="shared" si="0"/>
        <v>1.1660734877350744E-3</v>
      </c>
      <c r="H44" s="112">
        <v>1.2056697325701588E-3</v>
      </c>
      <c r="I44" s="118">
        <v>1.2056697325701588E-3</v>
      </c>
      <c r="J44" s="149" t="s">
        <v>563</v>
      </c>
      <c r="K44" s="148">
        <v>620</v>
      </c>
      <c r="L44" s="149" t="s">
        <v>1183</v>
      </c>
    </row>
    <row r="45" spans="1:12" ht="15" customHeight="1">
      <c r="A45" s="34">
        <v>43</v>
      </c>
      <c r="B45" s="9" t="s">
        <v>577</v>
      </c>
      <c r="C45" s="34" t="s">
        <v>578</v>
      </c>
      <c r="D45" s="34" t="s">
        <v>529</v>
      </c>
      <c r="E45" s="112">
        <v>1.2106657686811802E-2</v>
      </c>
      <c r="F45" s="112">
        <v>1.1950393933962545E-2</v>
      </c>
      <c r="G45" s="112">
        <f t="shared" si="0"/>
        <v>5.1480565683553348E-3</v>
      </c>
      <c r="H45" s="112">
        <v>5.322868628186486E-3</v>
      </c>
      <c r="I45" s="118">
        <v>5.322868628186486E-3</v>
      </c>
      <c r="J45" s="149" t="s">
        <v>577</v>
      </c>
      <c r="K45" s="148">
        <v>301</v>
      </c>
      <c r="L45" s="149" t="s">
        <v>947</v>
      </c>
    </row>
    <row r="46" spans="1:12" ht="15" customHeight="1">
      <c r="A46" s="34">
        <v>44</v>
      </c>
      <c r="B46" s="10" t="s">
        <v>593</v>
      </c>
      <c r="C46" s="34" t="s">
        <v>594</v>
      </c>
      <c r="D46" s="34" t="s">
        <v>529</v>
      </c>
      <c r="E46" s="112">
        <v>2.1514472789361735E-2</v>
      </c>
      <c r="F46" s="112">
        <v>2.1236779940880426E-2</v>
      </c>
      <c r="G46" s="112">
        <f t="shared" si="0"/>
        <v>9.1484971181293086E-3</v>
      </c>
      <c r="H46" s="112">
        <v>9.4591517514544532E-3</v>
      </c>
      <c r="I46" s="118">
        <v>9.4591517514544532E-3</v>
      </c>
      <c r="J46" s="149" t="s">
        <v>593</v>
      </c>
      <c r="K46" s="148">
        <v>283</v>
      </c>
      <c r="L46" s="149" t="s">
        <v>926</v>
      </c>
    </row>
    <row r="47" spans="1:12" ht="15" customHeight="1">
      <c r="A47" s="34">
        <v>45</v>
      </c>
      <c r="B47" s="10" t="s">
        <v>783</v>
      </c>
      <c r="C47" s="34" t="s">
        <v>784</v>
      </c>
      <c r="D47" s="34" t="s">
        <v>529</v>
      </c>
      <c r="E47" s="112">
        <v>1.6037625781904349E-3</v>
      </c>
      <c r="F47" s="112">
        <v>1.583062401012696E-3</v>
      </c>
      <c r="G47" s="112">
        <f t="shared" si="0"/>
        <v>6.8196034680402192E-4</v>
      </c>
      <c r="H47" s="112">
        <v>7.0511760845510423E-4</v>
      </c>
      <c r="I47" s="118">
        <v>7.0511760845510423E-4</v>
      </c>
      <c r="J47" s="149" t="s">
        <v>783</v>
      </c>
      <c r="K47" s="148">
        <v>845</v>
      </c>
      <c r="L47" s="149" t="s">
        <v>1078</v>
      </c>
    </row>
    <row r="48" spans="1:12" ht="15" customHeight="1">
      <c r="A48" s="34">
        <v>46</v>
      </c>
      <c r="B48" s="10" t="s">
        <v>615</v>
      </c>
      <c r="C48" s="34" t="s">
        <v>616</v>
      </c>
      <c r="D48" s="34" t="s">
        <v>529</v>
      </c>
      <c r="E48" s="112">
        <v>1.0664551660009037E-2</v>
      </c>
      <c r="F48" s="112">
        <v>1.0526901541540488E-2</v>
      </c>
      <c r="G48" s="112">
        <f t="shared" si="0"/>
        <v>4.5348366693873429E-3</v>
      </c>
      <c r="H48" s="112">
        <v>4.6888256803174801E-3</v>
      </c>
      <c r="I48" s="118">
        <v>4.6888256803174801E-3</v>
      </c>
      <c r="J48" s="149" t="s">
        <v>615</v>
      </c>
      <c r="K48" s="148">
        <v>673</v>
      </c>
      <c r="L48" s="149" t="s">
        <v>1079</v>
      </c>
    </row>
    <row r="49" spans="1:12" ht="15" customHeight="1">
      <c r="A49" s="34">
        <v>47</v>
      </c>
      <c r="B49" s="10" t="s">
        <v>663</v>
      </c>
      <c r="C49" s="34" t="s">
        <v>664</v>
      </c>
      <c r="D49" s="34" t="s">
        <v>529</v>
      </c>
      <c r="E49" s="112">
        <v>6.8386043509501854E-3</v>
      </c>
      <c r="F49" s="112">
        <v>6.7503367210414921E-3</v>
      </c>
      <c r="G49" s="112">
        <f t="shared" si="0"/>
        <v>2.9079472599314554E-3</v>
      </c>
      <c r="H49" s="112">
        <v>3.0066921442658116E-3</v>
      </c>
      <c r="I49" s="118">
        <v>3.0066921442658116E-3</v>
      </c>
      <c r="J49" s="149" t="s">
        <v>663</v>
      </c>
      <c r="K49" s="148">
        <v>313</v>
      </c>
      <c r="L49" s="149" t="s">
        <v>970</v>
      </c>
    </row>
    <row r="50" spans="1:12" ht="15" customHeight="1">
      <c r="A50" s="34">
        <v>48</v>
      </c>
      <c r="B50" s="9" t="s">
        <v>661</v>
      </c>
      <c r="C50" s="34" t="s">
        <v>662</v>
      </c>
      <c r="D50" s="34" t="s">
        <v>529</v>
      </c>
      <c r="E50" s="112">
        <v>0</v>
      </c>
      <c r="F50" s="112">
        <v>0</v>
      </c>
      <c r="G50" s="112">
        <f t="shared" si="0"/>
        <v>0</v>
      </c>
      <c r="H50" s="112">
        <v>0</v>
      </c>
      <c r="I50" s="118">
        <v>0</v>
      </c>
      <c r="J50" s="149" t="s">
        <v>661</v>
      </c>
      <c r="K50" s="148">
        <v>382</v>
      </c>
      <c r="L50" s="149" t="s">
        <v>1080</v>
      </c>
    </row>
    <row r="51" spans="1:12" ht="15" customHeight="1">
      <c r="A51" s="34">
        <v>49</v>
      </c>
      <c r="B51" s="9" t="s">
        <v>535</v>
      </c>
      <c r="C51" s="34" t="s">
        <v>536</v>
      </c>
      <c r="D51" s="34" t="s">
        <v>529</v>
      </c>
      <c r="E51" s="112">
        <v>0.19051568334059027</v>
      </c>
      <c r="F51" s="112">
        <v>0.18805664828520319</v>
      </c>
      <c r="G51" s="112">
        <f t="shared" si="0"/>
        <v>8.1012079499417411E-2</v>
      </c>
      <c r="H51" s="112">
        <v>8.3762998861016902E-2</v>
      </c>
      <c r="I51" s="118">
        <v>8.3762998861016902E-2</v>
      </c>
      <c r="J51" s="149" t="s">
        <v>535</v>
      </c>
      <c r="K51" s="148">
        <v>465</v>
      </c>
      <c r="L51" s="149" t="s">
        <v>921</v>
      </c>
    </row>
    <row r="52" spans="1:12" ht="15" customHeight="1">
      <c r="A52" s="34">
        <v>50</v>
      </c>
      <c r="B52" s="10" t="s">
        <v>1218</v>
      </c>
      <c r="C52" s="34" t="s">
        <v>1227</v>
      </c>
      <c r="D52" s="34" t="s">
        <v>529</v>
      </c>
      <c r="E52" s="112" t="e">
        <v>#N/A</v>
      </c>
      <c r="F52" s="112">
        <v>3.7910576181455925E-3</v>
      </c>
      <c r="G52" s="112">
        <f t="shared" si="0"/>
        <v>1.6331326967090689E-3</v>
      </c>
      <c r="H52" s="112">
        <v>1.6885888260072986E-3</v>
      </c>
      <c r="I52" s="118">
        <v>1.6885888260072986E-3</v>
      </c>
      <c r="J52" s="149" t="s">
        <v>1218</v>
      </c>
      <c r="K52" s="148">
        <v>716</v>
      </c>
      <c r="L52" s="149" t="s">
        <v>1220</v>
      </c>
    </row>
    <row r="53" spans="1:12" ht="15" customHeight="1">
      <c r="A53" s="34">
        <v>51</v>
      </c>
      <c r="B53" s="10" t="s">
        <v>689</v>
      </c>
      <c r="C53" s="34" t="s">
        <v>690</v>
      </c>
      <c r="D53" s="34" t="s">
        <v>529</v>
      </c>
      <c r="E53" s="112">
        <v>6.9710314565612423E-4</v>
      </c>
      <c r="F53" s="112">
        <v>6.8810545558498993E-4</v>
      </c>
      <c r="G53" s="112">
        <f t="shared" si="0"/>
        <v>2.964258609315021E-4</v>
      </c>
      <c r="H53" s="112">
        <v>3.0649156527033628E-4</v>
      </c>
      <c r="I53" s="118">
        <v>3.0649156527033628E-4</v>
      </c>
      <c r="J53" s="149" t="s">
        <v>689</v>
      </c>
      <c r="K53" s="148">
        <v>840</v>
      </c>
      <c r="L53" s="149" t="s">
        <v>1081</v>
      </c>
    </row>
    <row r="54" spans="1:12" ht="15" customHeight="1">
      <c r="A54" s="34">
        <v>52</v>
      </c>
      <c r="B54" s="9" t="s">
        <v>561</v>
      </c>
      <c r="C54" s="34" t="s">
        <v>562</v>
      </c>
      <c r="D54" s="34" t="s">
        <v>529</v>
      </c>
      <c r="E54" s="112">
        <v>2.5364537393347951E-2</v>
      </c>
      <c r="F54" s="112">
        <v>2.5037150768161751E-2</v>
      </c>
      <c r="G54" s="112">
        <f t="shared" si="0"/>
        <v>1.0785641810403427E-2</v>
      </c>
      <c r="H54" s="112">
        <v>1.1151888807972835E-2</v>
      </c>
      <c r="I54" s="118">
        <v>1.1151888807972835E-2</v>
      </c>
      <c r="J54" s="149" t="s">
        <v>561</v>
      </c>
      <c r="K54" s="148">
        <v>281</v>
      </c>
      <c r="L54" s="149" t="s">
        <v>952</v>
      </c>
    </row>
    <row r="55" spans="1:12" ht="15" customHeight="1">
      <c r="A55" s="34">
        <v>53</v>
      </c>
      <c r="B55" s="9" t="s">
        <v>537</v>
      </c>
      <c r="C55" s="34" t="s">
        <v>538</v>
      </c>
      <c r="D55" s="34" t="s">
        <v>529</v>
      </c>
      <c r="E55" s="112">
        <v>8.513526280371124E-2</v>
      </c>
      <c r="F55" s="112">
        <v>8.403640001187665E-2</v>
      </c>
      <c r="G55" s="112">
        <f t="shared" si="0"/>
        <v>3.6201663598099253E-2</v>
      </c>
      <c r="H55" s="112">
        <v>3.7430959993519378E-2</v>
      </c>
      <c r="I55" s="118">
        <v>3.7430959993519378E-2</v>
      </c>
      <c r="J55" s="149" t="s">
        <v>537</v>
      </c>
      <c r="K55" s="148">
        <v>279</v>
      </c>
      <c r="L55" s="149" t="s">
        <v>925</v>
      </c>
    </row>
    <row r="56" spans="1:12" ht="15" customHeight="1">
      <c r="A56" s="34">
        <v>54</v>
      </c>
      <c r="B56" s="10" t="s">
        <v>607</v>
      </c>
      <c r="C56" s="34" t="s">
        <v>608</v>
      </c>
      <c r="D56" s="34" t="s">
        <v>529</v>
      </c>
      <c r="E56" s="112">
        <v>2.9117448460579214E-2</v>
      </c>
      <c r="F56" s="112">
        <v>2.874162204444114E-2</v>
      </c>
      <c r="G56" s="112">
        <f t="shared" si="0"/>
        <v>1.2381474365507343E-2</v>
      </c>
      <c r="H56" s="112">
        <v>1.2801910895067936E-2</v>
      </c>
      <c r="I56" s="118">
        <v>1.2801910895067936E-2</v>
      </c>
      <c r="J56" s="149" t="s">
        <v>607</v>
      </c>
      <c r="K56" s="148">
        <v>188</v>
      </c>
      <c r="L56" s="149" t="s">
        <v>1082</v>
      </c>
    </row>
    <row r="57" spans="1:12" ht="15" customHeight="1">
      <c r="A57" s="34">
        <v>55</v>
      </c>
      <c r="B57" s="10" t="s">
        <v>649</v>
      </c>
      <c r="C57" s="34" t="s">
        <v>650</v>
      </c>
      <c r="D57" s="34" t="s">
        <v>529</v>
      </c>
      <c r="E57" s="112">
        <v>2.8353029125058097E-3</v>
      </c>
      <c r="F57" s="112">
        <v>2.7987069266413359E-3</v>
      </c>
      <c r="G57" s="112">
        <f t="shared" si="0"/>
        <v>1.2056423960762346E-3</v>
      </c>
      <c r="H57" s="112">
        <v>1.2465822785113617E-3</v>
      </c>
      <c r="I57" s="118">
        <v>1.2465822785113617E-3</v>
      </c>
      <c r="J57" s="149" t="s">
        <v>649</v>
      </c>
      <c r="K57" s="148">
        <v>536</v>
      </c>
      <c r="L57" s="149" t="s">
        <v>1083</v>
      </c>
    </row>
    <row r="58" spans="1:12" ht="15" customHeight="1">
      <c r="A58" s="34">
        <v>56</v>
      </c>
      <c r="C58" s="34" t="s">
        <v>985</v>
      </c>
      <c r="D58" s="34" t="s">
        <v>229</v>
      </c>
      <c r="E58" s="112" t="e">
        <v>#N/A</v>
      </c>
      <c r="F58" s="112">
        <v>8.4755614369080967E-2</v>
      </c>
      <c r="G58" s="112">
        <f t="shared" si="0"/>
        <v>3.6511490723139757E-2</v>
      </c>
      <c r="H58" s="112">
        <v>3.7751307888330136E-2</v>
      </c>
      <c r="I58" s="118">
        <v>3.7751307888330136E-2</v>
      </c>
      <c r="J58" s="149" t="s">
        <v>88</v>
      </c>
      <c r="K58" s="150"/>
      <c r="L58" s="149" t="s">
        <v>88</v>
      </c>
    </row>
    <row r="59" spans="1:12" ht="15" customHeight="1">
      <c r="A59" s="34">
        <v>57</v>
      </c>
      <c r="B59" s="34" t="s">
        <v>965</v>
      </c>
      <c r="C59" s="34" t="s">
        <v>1030</v>
      </c>
      <c r="D59" s="34" t="s">
        <v>531</v>
      </c>
      <c r="E59" s="112">
        <v>5.2304935996498397E-4</v>
      </c>
      <c r="F59" s="112">
        <v>5.2304935996498397E-4</v>
      </c>
      <c r="G59" s="112">
        <f t="shared" si="0"/>
        <v>2.253220862861498E-4</v>
      </c>
      <c r="H59" s="112">
        <v>2.3297332661463709E-4</v>
      </c>
      <c r="I59" s="118">
        <v>2.3297332661463709E-4</v>
      </c>
      <c r="J59" s="149" t="s">
        <v>965</v>
      </c>
      <c r="K59" s="148">
        <v>596</v>
      </c>
      <c r="L59" s="149" t="s">
        <v>1030</v>
      </c>
    </row>
    <row r="60" spans="1:12" ht="15" customHeight="1">
      <c r="A60" s="34">
        <v>58</v>
      </c>
      <c r="B60" s="34" t="s">
        <v>779</v>
      </c>
      <c r="C60" s="34" t="s">
        <v>998</v>
      </c>
      <c r="D60" s="34" t="s">
        <v>531</v>
      </c>
      <c r="E60" s="112">
        <v>2.2645247866091801E-3</v>
      </c>
      <c r="F60" s="112">
        <v>2.2645247866091801E-3</v>
      </c>
      <c r="G60" s="112">
        <f t="shared" si="0"/>
        <v>9.7552446942987872E-4</v>
      </c>
      <c r="H60" s="112">
        <v>1.0086502596484599E-3</v>
      </c>
      <c r="I60" s="118">
        <v>1.0086502596484599E-3</v>
      </c>
      <c r="J60" s="149" t="s">
        <v>779</v>
      </c>
      <c r="K60" s="148">
        <v>59</v>
      </c>
      <c r="L60" s="149" t="s">
        <v>998</v>
      </c>
    </row>
    <row r="61" spans="1:12" ht="15" customHeight="1">
      <c r="A61" s="34">
        <v>59</v>
      </c>
      <c r="B61" s="34" t="s">
        <v>885</v>
      </c>
      <c r="C61" s="34" t="s">
        <v>886</v>
      </c>
      <c r="D61" s="34" t="s">
        <v>531</v>
      </c>
      <c r="E61" s="112">
        <v>5.8815030155833599E-5</v>
      </c>
      <c r="F61" s="112">
        <v>5.8815030155833599E-5</v>
      </c>
      <c r="G61" s="112">
        <f t="shared" si="0"/>
        <v>2.5336662873619482E-5</v>
      </c>
      <c r="H61" s="112">
        <v>2.6197017488487255E-5</v>
      </c>
      <c r="I61" s="118">
        <v>2.6197017488487255E-5</v>
      </c>
      <c r="J61" s="149" t="s">
        <v>885</v>
      </c>
      <c r="K61" s="148">
        <v>135</v>
      </c>
      <c r="L61" s="149" t="s">
        <v>886</v>
      </c>
    </row>
    <row r="62" spans="1:12" ht="15" customHeight="1">
      <c r="A62" s="34">
        <v>60</v>
      </c>
      <c r="B62" s="34" t="s">
        <v>1042</v>
      </c>
      <c r="C62" s="34" t="s">
        <v>1043</v>
      </c>
      <c r="D62" s="34" t="s">
        <v>531</v>
      </c>
      <c r="E62" s="112">
        <v>1.24438933984045E-5</v>
      </c>
      <c r="F62" s="112">
        <v>1.24438933984045E-5</v>
      </c>
      <c r="G62" s="112">
        <f t="shared" si="0"/>
        <v>5.3606489877717418E-6</v>
      </c>
      <c r="H62" s="112">
        <v>5.5426800278625717E-6</v>
      </c>
      <c r="I62" s="118">
        <v>5.5426800278625717E-6</v>
      </c>
      <c r="J62" s="149" t="s">
        <v>1042</v>
      </c>
      <c r="K62" s="148">
        <v>2673</v>
      </c>
      <c r="L62" s="149" t="s">
        <v>1043</v>
      </c>
    </row>
    <row r="63" spans="1:12" ht="15" customHeight="1">
      <c r="A63" s="34">
        <v>61</v>
      </c>
      <c r="B63" s="34" t="s">
        <v>927</v>
      </c>
      <c r="C63" s="34" t="s">
        <v>928</v>
      </c>
      <c r="D63" s="34" t="s">
        <v>531</v>
      </c>
      <c r="E63" s="112">
        <v>7.3935017038362204E-3</v>
      </c>
      <c r="F63" s="112">
        <v>7.3935017038362204E-3</v>
      </c>
      <c r="G63" s="112">
        <f t="shared" si="0"/>
        <v>3.1850134162865755E-3</v>
      </c>
      <c r="H63" s="112">
        <v>3.2931666093407039E-3</v>
      </c>
      <c r="I63" s="118">
        <v>3.2931666093407039E-3</v>
      </c>
      <c r="J63" s="149" t="s">
        <v>927</v>
      </c>
      <c r="K63" s="148">
        <v>839</v>
      </c>
      <c r="L63" s="149" t="s">
        <v>928</v>
      </c>
    </row>
    <row r="64" spans="1:12" ht="15" customHeight="1">
      <c r="A64" s="34">
        <v>62</v>
      </c>
      <c r="B64" s="34" t="s">
        <v>555</v>
      </c>
      <c r="C64" s="34" t="s">
        <v>1020</v>
      </c>
      <c r="D64" s="34" t="s">
        <v>531</v>
      </c>
      <c r="E64" s="112">
        <v>9.8093860838180608E-4</v>
      </c>
      <c r="F64" s="112">
        <v>9.8093860838180608E-4</v>
      </c>
      <c r="G64" s="112">
        <f t="shared" si="0"/>
        <v>4.225741405629822E-4</v>
      </c>
      <c r="H64" s="112">
        <v>4.3692344985326318E-4</v>
      </c>
      <c r="I64" s="118">
        <v>4.3692344985326318E-4</v>
      </c>
      <c r="J64" s="149" t="s">
        <v>555</v>
      </c>
      <c r="K64" s="148">
        <v>199</v>
      </c>
      <c r="L64" s="149" t="s">
        <v>1020</v>
      </c>
    </row>
    <row r="65" spans="1:12" ht="15" customHeight="1">
      <c r="A65" s="34">
        <v>63</v>
      </c>
      <c r="B65" s="34" t="s">
        <v>591</v>
      </c>
      <c r="C65" s="34" t="s">
        <v>990</v>
      </c>
      <c r="D65" s="34" t="s">
        <v>531</v>
      </c>
      <c r="E65" s="112">
        <v>6.0776020270090006E-3</v>
      </c>
      <c r="F65" s="112">
        <v>6.0776020270090006E-3</v>
      </c>
      <c r="G65" s="112">
        <f t="shared" si="0"/>
        <v>2.6181429003837762E-3</v>
      </c>
      <c r="H65" s="112">
        <v>2.7070469260624627E-3</v>
      </c>
      <c r="I65" s="118">
        <v>2.7070469260624627E-3</v>
      </c>
      <c r="J65" s="149" t="s">
        <v>591</v>
      </c>
      <c r="K65" s="148">
        <v>152</v>
      </c>
      <c r="L65" s="149" t="s">
        <v>990</v>
      </c>
    </row>
    <row r="66" spans="1:12" ht="15" customHeight="1">
      <c r="A66" s="34">
        <v>64</v>
      </c>
      <c r="B66" s="34" t="s">
        <v>605</v>
      </c>
      <c r="C66" s="34" t="s">
        <v>1018</v>
      </c>
      <c r="D66" s="34" t="s">
        <v>531</v>
      </c>
      <c r="E66" s="112">
        <v>1.0453188339311901E-3</v>
      </c>
      <c r="F66" s="112">
        <v>1.0453188339311901E-3</v>
      </c>
      <c r="G66" s="112">
        <f t="shared" si="0"/>
        <v>4.5030820898308552E-4</v>
      </c>
      <c r="H66" s="112">
        <v>4.6559928135689939E-4</v>
      </c>
      <c r="I66" s="118">
        <v>4.6559928135689939E-4</v>
      </c>
      <c r="J66" s="149" t="s">
        <v>605</v>
      </c>
      <c r="K66" s="148">
        <v>44</v>
      </c>
      <c r="L66" s="149" t="s">
        <v>1018</v>
      </c>
    </row>
    <row r="67" spans="1:12" ht="15" customHeight="1">
      <c r="A67" s="34">
        <v>65</v>
      </c>
      <c r="B67" s="34" t="s">
        <v>627</v>
      </c>
      <c r="C67" s="34" t="s">
        <v>997</v>
      </c>
      <c r="D67" s="34" t="s">
        <v>531</v>
      </c>
      <c r="E67" s="112">
        <v>2.86853451653325E-3</v>
      </c>
      <c r="F67" s="112">
        <v>2.86853451653325E-3</v>
      </c>
      <c r="G67" s="112">
        <f t="shared" si="0"/>
        <v>1.2357231101331892E-3</v>
      </c>
      <c r="H67" s="112">
        <v>1.277684440471164E-3</v>
      </c>
      <c r="I67" s="118">
        <v>1.277684440471164E-3</v>
      </c>
      <c r="J67" s="149" t="s">
        <v>627</v>
      </c>
      <c r="K67" s="148">
        <v>550</v>
      </c>
      <c r="L67" s="149" t="s">
        <v>997</v>
      </c>
    </row>
    <row r="68" spans="1:12" ht="15" customHeight="1">
      <c r="A68" s="34">
        <v>66</v>
      </c>
      <c r="B68" s="34" t="s">
        <v>571</v>
      </c>
      <c r="C68" s="34" t="s">
        <v>987</v>
      </c>
      <c r="D68" s="34" t="s">
        <v>531</v>
      </c>
      <c r="E68" s="112">
        <v>7.8256275869223995E-3</v>
      </c>
      <c r="F68" s="112">
        <v>7.8256275869223995E-3</v>
      </c>
      <c r="G68" s="112">
        <f t="shared" si="0"/>
        <v>3.3711669860409504E-3</v>
      </c>
      <c r="H68" s="112">
        <v>3.4856413778895355E-3</v>
      </c>
      <c r="I68" s="118">
        <v>3.4856413778895355E-3</v>
      </c>
      <c r="J68" s="149" t="s">
        <v>571</v>
      </c>
      <c r="K68" s="148">
        <v>605</v>
      </c>
      <c r="L68" s="149" t="s">
        <v>987</v>
      </c>
    </row>
    <row r="69" spans="1:12" ht="15" customHeight="1">
      <c r="A69" s="34">
        <v>67</v>
      </c>
      <c r="B69" s="34" t="s">
        <v>565</v>
      </c>
      <c r="C69" s="34" t="s">
        <v>988</v>
      </c>
      <c r="D69" s="34" t="s">
        <v>531</v>
      </c>
      <c r="E69" s="112">
        <v>7.6661218508546503E-3</v>
      </c>
      <c r="F69" s="112">
        <v>7.6661218508546503E-3</v>
      </c>
      <c r="G69" s="112">
        <f t="shared" si="0"/>
        <v>3.3024542258765959E-3</v>
      </c>
      <c r="H69" s="112">
        <v>3.4145953451627056E-3</v>
      </c>
      <c r="I69" s="118">
        <v>3.4145953451627056E-3</v>
      </c>
      <c r="J69" s="149" t="s">
        <v>565</v>
      </c>
      <c r="K69" s="148">
        <v>601</v>
      </c>
      <c r="L69" s="149" t="s">
        <v>988</v>
      </c>
    </row>
    <row r="70" spans="1:12" ht="15" customHeight="1">
      <c r="A70" s="34">
        <v>68</v>
      </c>
      <c r="B70" s="34" t="s">
        <v>631</v>
      </c>
      <c r="C70" s="34" t="s">
        <v>996</v>
      </c>
      <c r="D70" s="34" t="s">
        <v>531</v>
      </c>
      <c r="E70" s="112">
        <v>3.0000461570859E-3</v>
      </c>
      <c r="F70" s="112">
        <v>3.0000461570859E-3</v>
      </c>
      <c r="G70" s="112">
        <f t="shared" si="0"/>
        <v>1.2923764195306446E-3</v>
      </c>
      <c r="H70" s="112">
        <v>1.3362615208257797E-3</v>
      </c>
      <c r="I70" s="118">
        <v>1.3362615208257797E-3</v>
      </c>
      <c r="J70" s="149" t="s">
        <v>631</v>
      </c>
      <c r="K70" s="148">
        <v>385</v>
      </c>
      <c r="L70" s="149" t="s">
        <v>996</v>
      </c>
    </row>
    <row r="71" spans="1:12" ht="15" customHeight="1">
      <c r="A71" s="34">
        <v>69</v>
      </c>
      <c r="B71" s="34" t="s">
        <v>691</v>
      </c>
      <c r="C71" s="34" t="s">
        <v>1012</v>
      </c>
      <c r="D71" s="34" t="s">
        <v>531</v>
      </c>
      <c r="E71" s="112">
        <v>1.2739246516382799E-3</v>
      </c>
      <c r="F71" s="112">
        <v>1.2739246516382799E-3</v>
      </c>
      <c r="G71" s="112">
        <f t="shared" si="0"/>
        <v>5.48788283189392E-4</v>
      </c>
      <c r="H71" s="112">
        <v>5.6742343393447923E-4</v>
      </c>
      <c r="I71" s="118">
        <v>5.6742343393447923E-4</v>
      </c>
      <c r="J71" s="149" t="s">
        <v>691</v>
      </c>
      <c r="K71" s="148">
        <v>388</v>
      </c>
      <c r="L71" s="149" t="s">
        <v>1012</v>
      </c>
    </row>
    <row r="72" spans="1:12" ht="15" customHeight="1">
      <c r="A72" s="34">
        <v>70</v>
      </c>
      <c r="B72" s="34" t="s">
        <v>1040</v>
      </c>
      <c r="C72" s="34" t="s">
        <v>1041</v>
      </c>
      <c r="D72" s="34" t="s">
        <v>531</v>
      </c>
      <c r="E72" s="112">
        <v>1.6206328263598097E-5</v>
      </c>
      <c r="F72" s="112">
        <v>1.6206328263598097E-5</v>
      </c>
      <c r="G72" s="112">
        <f t="shared" si="0"/>
        <v>6.9814514171981433E-6</v>
      </c>
      <c r="H72" s="112">
        <v>7.2185198888916103E-6</v>
      </c>
      <c r="I72" s="118">
        <v>7.2185198888916103E-6</v>
      </c>
      <c r="J72" s="149" t="s">
        <v>1040</v>
      </c>
      <c r="K72" s="148">
        <v>977</v>
      </c>
      <c r="L72" s="149" t="s">
        <v>1041</v>
      </c>
    </row>
    <row r="73" spans="1:12" ht="15" customHeight="1">
      <c r="A73" s="34">
        <v>71</v>
      </c>
      <c r="B73" s="34" t="s">
        <v>1035</v>
      </c>
      <c r="C73" s="34" t="s">
        <v>1036</v>
      </c>
      <c r="D73" s="34" t="s">
        <v>531</v>
      </c>
      <c r="E73" s="112">
        <v>2.9720733873589498E-4</v>
      </c>
      <c r="F73" s="112">
        <v>2.9720733873589498E-4</v>
      </c>
      <c r="G73" s="112">
        <f t="shared" si="0"/>
        <v>1.2803261556043101E-4</v>
      </c>
      <c r="H73" s="112">
        <v>1.3238020672507882E-4</v>
      </c>
      <c r="I73" s="118">
        <v>1.3238020672507882E-4</v>
      </c>
      <c r="J73" s="149" t="s">
        <v>1035</v>
      </c>
      <c r="K73" s="148">
        <v>435</v>
      </c>
      <c r="L73" s="149" t="s">
        <v>1036</v>
      </c>
    </row>
    <row r="74" spans="1:12" ht="15" customHeight="1">
      <c r="A74" s="34">
        <v>72</v>
      </c>
      <c r="B74" s="34" t="s">
        <v>737</v>
      </c>
      <c r="C74" s="34" t="s">
        <v>1003</v>
      </c>
      <c r="D74" s="34" t="s">
        <v>531</v>
      </c>
      <c r="E74" s="112">
        <v>1.70593261840331E-3</v>
      </c>
      <c r="F74" s="112">
        <v>1.70593261840331E-3</v>
      </c>
      <c r="G74" s="112">
        <f t="shared" ref="G74:G118" si="1">F74*(1-SUM(G$3:G$6))</f>
        <v>7.3489105630099815E-4</v>
      </c>
      <c r="H74" s="112">
        <v>7.5984568094384849E-4</v>
      </c>
      <c r="I74" s="118">
        <v>7.5984568094384849E-4</v>
      </c>
      <c r="J74" s="149" t="s">
        <v>737</v>
      </c>
      <c r="K74" s="148">
        <v>51</v>
      </c>
      <c r="L74" s="149" t="s">
        <v>1003</v>
      </c>
    </row>
    <row r="75" spans="1:12" ht="15" customHeight="1">
      <c r="A75" s="34">
        <v>73</v>
      </c>
      <c r="B75" s="34" t="s">
        <v>727</v>
      </c>
      <c r="C75" s="34" t="s">
        <v>1009</v>
      </c>
      <c r="D75" s="34" t="s">
        <v>531</v>
      </c>
      <c r="E75" s="112">
        <v>1.5114566022245601E-3</v>
      </c>
      <c r="F75" s="112">
        <v>1.5114566022245601E-3</v>
      </c>
      <c r="G75" s="112">
        <f t="shared" si="1"/>
        <v>6.5111360611742755E-4</v>
      </c>
      <c r="H75" s="112">
        <v>6.7322340797336161E-4</v>
      </c>
      <c r="I75" s="118">
        <v>6.7322340797336161E-4</v>
      </c>
      <c r="J75" s="149" t="s">
        <v>727</v>
      </c>
      <c r="K75" s="148">
        <v>391</v>
      </c>
      <c r="L75" s="149" t="s">
        <v>1009</v>
      </c>
    </row>
    <row r="76" spans="1:12" ht="15" customHeight="1">
      <c r="A76" s="34">
        <v>74</v>
      </c>
      <c r="B76" s="34" t="s">
        <v>595</v>
      </c>
      <c r="C76" s="34" t="s">
        <v>995</v>
      </c>
      <c r="D76" s="34" t="s">
        <v>531</v>
      </c>
      <c r="E76" s="112">
        <v>3.1225098745229401E-3</v>
      </c>
      <c r="F76" s="112">
        <v>3.1225098745229401E-3</v>
      </c>
      <c r="G76" s="112">
        <f t="shared" si="1"/>
        <v>1.3451320147370295E-3</v>
      </c>
      <c r="H76" s="112">
        <v>1.390808532684875E-3</v>
      </c>
      <c r="I76" s="118">
        <v>1.390808532684875E-3</v>
      </c>
      <c r="J76" s="149" t="s">
        <v>595</v>
      </c>
      <c r="K76" s="148">
        <v>600</v>
      </c>
      <c r="L76" s="149" t="s">
        <v>995</v>
      </c>
    </row>
    <row r="77" spans="1:12" ht="15" customHeight="1">
      <c r="A77" s="34">
        <v>75</v>
      </c>
      <c r="B77" s="34" t="s">
        <v>655</v>
      </c>
      <c r="C77" s="34" t="s">
        <v>993</v>
      </c>
      <c r="D77" s="34" t="s">
        <v>531</v>
      </c>
      <c r="E77" s="112">
        <v>3.5398201548320503E-3</v>
      </c>
      <c r="F77" s="112">
        <v>3.5398201548320503E-3</v>
      </c>
      <c r="G77" s="112">
        <f t="shared" si="1"/>
        <v>1.5249032374648455E-3</v>
      </c>
      <c r="H77" s="112">
        <v>1.576684229465402E-3</v>
      </c>
      <c r="I77" s="118">
        <v>1.576684229465402E-3</v>
      </c>
      <c r="J77" s="149" t="s">
        <v>655</v>
      </c>
      <c r="K77" s="148">
        <v>247</v>
      </c>
      <c r="L77" s="149" t="s">
        <v>993</v>
      </c>
    </row>
    <row r="78" spans="1:12" ht="15" customHeight="1">
      <c r="A78" s="34">
        <v>76</v>
      </c>
      <c r="B78" s="34" t="s">
        <v>1005</v>
      </c>
      <c r="C78" s="34" t="s">
        <v>1006</v>
      </c>
      <c r="D78" s="34" t="s">
        <v>531</v>
      </c>
      <c r="E78" s="112">
        <v>1.5570474149684199E-3</v>
      </c>
      <c r="F78" s="112">
        <v>1.5570474149684199E-3</v>
      </c>
      <c r="G78" s="112">
        <f t="shared" si="1"/>
        <v>6.7075346772363495E-4</v>
      </c>
      <c r="H78" s="112">
        <v>6.935301784638427E-4</v>
      </c>
      <c r="I78" s="118">
        <v>6.935301784638427E-4</v>
      </c>
      <c r="J78" s="149" t="s">
        <v>1005</v>
      </c>
      <c r="K78" s="148">
        <v>1125</v>
      </c>
      <c r="L78" s="149" t="s">
        <v>1006</v>
      </c>
    </row>
    <row r="79" spans="1:12" ht="15" customHeight="1">
      <c r="A79" s="34">
        <v>77</v>
      </c>
      <c r="B79" s="34" t="s">
        <v>1013</v>
      </c>
      <c r="C79" s="34" t="s">
        <v>1014</v>
      </c>
      <c r="D79" s="34" t="s">
        <v>531</v>
      </c>
      <c r="E79" s="112">
        <v>1.2525913389725399E-3</v>
      </c>
      <c r="F79" s="112">
        <v>1.2525913389725399E-3</v>
      </c>
      <c r="G79" s="112">
        <f t="shared" si="1"/>
        <v>5.3959820117196805E-4</v>
      </c>
      <c r="H79" s="112">
        <v>5.5792128518932004E-4</v>
      </c>
      <c r="I79" s="118">
        <v>5.5792128518932004E-4</v>
      </c>
      <c r="J79" s="149" t="s">
        <v>1013</v>
      </c>
      <c r="K79" s="148">
        <v>1161</v>
      </c>
      <c r="L79" s="149" t="s">
        <v>1014</v>
      </c>
    </row>
    <row r="80" spans="1:12" ht="15" customHeight="1">
      <c r="A80" s="34">
        <v>78</v>
      </c>
      <c r="B80" s="34" t="s">
        <v>665</v>
      </c>
      <c r="C80" s="34" t="s">
        <v>1021</v>
      </c>
      <c r="D80" s="34" t="s">
        <v>531</v>
      </c>
      <c r="E80" s="112">
        <v>9.6241994025270897E-4</v>
      </c>
      <c r="F80" s="112">
        <v>9.6241994025270897E-4</v>
      </c>
      <c r="G80" s="112">
        <f t="shared" si="1"/>
        <v>4.1459656663311769E-4</v>
      </c>
      <c r="H80" s="112">
        <v>4.2867498221572123E-4</v>
      </c>
      <c r="I80" s="118">
        <v>4.2867498221572123E-4</v>
      </c>
      <c r="J80" s="149" t="s">
        <v>665</v>
      </c>
      <c r="K80" s="148">
        <v>390</v>
      </c>
      <c r="L80" s="149" t="s">
        <v>1021</v>
      </c>
    </row>
    <row r="81" spans="1:12" ht="15" customHeight="1">
      <c r="A81" s="34">
        <v>79</v>
      </c>
      <c r="B81" s="34" t="s">
        <v>619</v>
      </c>
      <c r="C81" s="34" t="s">
        <v>1010</v>
      </c>
      <c r="D81" s="34" t="s">
        <v>531</v>
      </c>
      <c r="E81" s="112">
        <v>1.4215927315460899E-3</v>
      </c>
      <c r="F81" s="112">
        <v>1.4215927315460899E-3</v>
      </c>
      <c r="G81" s="112">
        <f t="shared" si="1"/>
        <v>6.1240155258508559E-4</v>
      </c>
      <c r="H81" s="112">
        <v>6.3319681297698818E-4</v>
      </c>
      <c r="I81" s="118">
        <v>6.3319681297698818E-4</v>
      </c>
      <c r="J81" s="149" t="s">
        <v>619</v>
      </c>
      <c r="K81" s="148">
        <v>121</v>
      </c>
      <c r="L81" s="149" t="s">
        <v>1010</v>
      </c>
    </row>
    <row r="82" spans="1:12" ht="15" customHeight="1">
      <c r="A82" s="34">
        <v>80</v>
      </c>
      <c r="B82" s="34" t="s">
        <v>785</v>
      </c>
      <c r="C82" s="34" t="s">
        <v>964</v>
      </c>
      <c r="D82" s="34" t="s">
        <v>531</v>
      </c>
      <c r="E82" s="112">
        <v>9.0818502352065997E-4</v>
      </c>
      <c r="F82" s="112">
        <v>9.0818502352065997E-4</v>
      </c>
      <c r="G82" s="112">
        <f t="shared" si="1"/>
        <v>3.9123295026536416E-4</v>
      </c>
      <c r="H82" s="112">
        <v>4.0451800978279603E-4</v>
      </c>
      <c r="I82" s="118">
        <v>4.0451800978279603E-4</v>
      </c>
      <c r="J82" s="149" t="s">
        <v>785</v>
      </c>
      <c r="K82" s="148">
        <v>740</v>
      </c>
      <c r="L82" s="149" t="s">
        <v>964</v>
      </c>
    </row>
    <row r="83" spans="1:12" ht="15" customHeight="1">
      <c r="A83" s="34">
        <v>81</v>
      </c>
      <c r="B83" s="34" t="s">
        <v>671</v>
      </c>
      <c r="C83" s="34" t="s">
        <v>1027</v>
      </c>
      <c r="D83" s="34" t="s">
        <v>531</v>
      </c>
      <c r="E83" s="112">
        <v>7.0021231903517596E-4</v>
      </c>
      <c r="F83" s="112">
        <v>7.0021231903517596E-4</v>
      </c>
      <c r="G83" s="112">
        <f t="shared" si="1"/>
        <v>3.0164132230050194E-4</v>
      </c>
      <c r="H83" s="112">
        <v>3.1188412755747463E-4</v>
      </c>
      <c r="I83" s="118">
        <v>3.1188412755747463E-4</v>
      </c>
      <c r="J83" s="149" t="s">
        <v>671</v>
      </c>
      <c r="K83" s="148">
        <v>485</v>
      </c>
      <c r="L83" s="149" t="s">
        <v>1143</v>
      </c>
    </row>
    <row r="84" spans="1:12" ht="15" customHeight="1">
      <c r="A84" s="34">
        <v>82</v>
      </c>
      <c r="B84" s="34" t="s">
        <v>647</v>
      </c>
      <c r="C84" s="34" t="s">
        <v>648</v>
      </c>
      <c r="D84" s="34" t="s">
        <v>531</v>
      </c>
      <c r="E84" s="112">
        <v>2.9154843040076102E-3</v>
      </c>
      <c r="F84" s="112">
        <v>2.9154843040076102E-3</v>
      </c>
      <c r="G84" s="112">
        <f t="shared" si="1"/>
        <v>1.2559483983643465E-3</v>
      </c>
      <c r="H84" s="112">
        <v>1.2985965168619737E-3</v>
      </c>
      <c r="I84" s="118">
        <v>1.2985965168619737E-3</v>
      </c>
      <c r="J84" s="149" t="s">
        <v>647</v>
      </c>
      <c r="K84" s="148">
        <v>185</v>
      </c>
      <c r="L84" s="149" t="s">
        <v>648</v>
      </c>
    </row>
    <row r="85" spans="1:12" ht="15" customHeight="1">
      <c r="A85" s="34">
        <v>83</v>
      </c>
      <c r="B85" s="34" t="s">
        <v>633</v>
      </c>
      <c r="C85" s="34" t="s">
        <v>1015</v>
      </c>
      <c r="D85" s="34" t="s">
        <v>531</v>
      </c>
      <c r="E85" s="112">
        <v>1.24040241062206E-3</v>
      </c>
      <c r="F85" s="112">
        <v>1.24040241062206E-3</v>
      </c>
      <c r="G85" s="112">
        <f t="shared" si="1"/>
        <v>5.3434738743288537E-4</v>
      </c>
      <c r="H85" s="112">
        <v>5.5249217007508132E-4</v>
      </c>
      <c r="I85" s="118">
        <v>5.5249217007508132E-4</v>
      </c>
      <c r="J85" s="149" t="s">
        <v>633</v>
      </c>
      <c r="K85" s="148">
        <v>25</v>
      </c>
      <c r="L85" s="149" t="s">
        <v>1015</v>
      </c>
    </row>
    <row r="86" spans="1:12" ht="15" customHeight="1">
      <c r="A86" s="34">
        <v>84</v>
      </c>
      <c r="B86" s="34" t="s">
        <v>707</v>
      </c>
      <c r="C86" s="34" t="s">
        <v>1002</v>
      </c>
      <c r="D86" s="34" t="s">
        <v>531</v>
      </c>
      <c r="E86" s="112">
        <v>1.72050472407572E-3</v>
      </c>
      <c r="F86" s="112">
        <v>1.72050472407572E-3</v>
      </c>
      <c r="G86" s="112">
        <f t="shared" si="1"/>
        <v>7.4116850830267822E-4</v>
      </c>
      <c r="H86" s="112">
        <v>7.6633629577704256E-4</v>
      </c>
      <c r="I86" s="118">
        <v>7.6633629577704256E-4</v>
      </c>
      <c r="J86" s="149" t="s">
        <v>707</v>
      </c>
      <c r="K86" s="148">
        <v>23</v>
      </c>
      <c r="L86" s="149" t="s">
        <v>1002</v>
      </c>
    </row>
    <row r="87" spans="1:12" ht="15" customHeight="1">
      <c r="A87" s="34">
        <v>85</v>
      </c>
      <c r="B87" s="34" t="s">
        <v>549</v>
      </c>
      <c r="C87" s="34" t="s">
        <v>989</v>
      </c>
      <c r="D87" s="34" t="s">
        <v>531</v>
      </c>
      <c r="E87" s="112">
        <v>6.54192357668496E-3</v>
      </c>
      <c r="F87" s="112">
        <v>6.54192357668496E-3</v>
      </c>
      <c r="G87" s="112">
        <f t="shared" si="1"/>
        <v>2.8181658968512787E-3</v>
      </c>
      <c r="H87" s="112">
        <v>2.9138620841081841E-3</v>
      </c>
      <c r="I87" s="118">
        <v>2.9138620841081841E-3</v>
      </c>
      <c r="J87" s="149" t="s">
        <v>549</v>
      </c>
      <c r="K87" s="148">
        <v>118</v>
      </c>
      <c r="L87" s="149" t="s">
        <v>989</v>
      </c>
    </row>
    <row r="88" spans="1:12" ht="15" customHeight="1">
      <c r="A88" s="34">
        <v>86</v>
      </c>
      <c r="B88" s="34" t="s">
        <v>567</v>
      </c>
      <c r="C88" s="34" t="s">
        <v>1000</v>
      </c>
      <c r="D88" s="34" t="s">
        <v>531</v>
      </c>
      <c r="E88" s="112">
        <v>1.9483976861437999E-3</v>
      </c>
      <c r="F88" s="112">
        <v>1.9483976861437999E-3</v>
      </c>
      <c r="G88" s="112">
        <f t="shared" si="1"/>
        <v>8.393414946276166E-4</v>
      </c>
      <c r="H88" s="112">
        <v>8.6784293271971707E-4</v>
      </c>
      <c r="I88" s="118">
        <v>8.6784293271971707E-4</v>
      </c>
      <c r="J88" s="149" t="s">
        <v>567</v>
      </c>
      <c r="K88" s="148">
        <v>140</v>
      </c>
      <c r="L88" s="149" t="s">
        <v>1000</v>
      </c>
    </row>
    <row r="89" spans="1:12" ht="15" customHeight="1">
      <c r="A89" s="34">
        <v>87</v>
      </c>
      <c r="B89" s="34" t="s">
        <v>597</v>
      </c>
      <c r="C89" s="34" t="s">
        <v>1024</v>
      </c>
      <c r="D89" s="34" t="s">
        <v>531</v>
      </c>
      <c r="E89" s="112">
        <v>8.0580220107176904E-4</v>
      </c>
      <c r="F89" s="112">
        <v>8.0580220107176904E-4</v>
      </c>
      <c r="G89" s="112">
        <f t="shared" si="1"/>
        <v>3.4712791368603837E-4</v>
      </c>
      <c r="H89" s="112">
        <v>3.5891530273482122E-4</v>
      </c>
      <c r="I89" s="118">
        <v>3.5891530273482122E-4</v>
      </c>
      <c r="J89" s="149" t="s">
        <v>597</v>
      </c>
      <c r="K89" s="148">
        <v>130</v>
      </c>
      <c r="L89" s="149" t="s">
        <v>1024</v>
      </c>
    </row>
    <row r="90" spans="1:12" ht="15" customHeight="1">
      <c r="A90" s="34">
        <v>88</v>
      </c>
      <c r="B90" s="34" t="s">
        <v>639</v>
      </c>
      <c r="C90" s="34" t="s">
        <v>1037</v>
      </c>
      <c r="D90" s="34" t="s">
        <v>531</v>
      </c>
      <c r="E90" s="112">
        <v>1.67829957870671E-4</v>
      </c>
      <c r="F90" s="112">
        <v>1.67829957870671E-4</v>
      </c>
      <c r="G90" s="112">
        <f t="shared" si="1"/>
        <v>7.2298714314969877E-5</v>
      </c>
      <c r="H90" s="112">
        <v>7.4753754776302935E-5</v>
      </c>
      <c r="I90" s="118">
        <v>7.4753754776302935E-5</v>
      </c>
      <c r="J90" s="149" t="s">
        <v>639</v>
      </c>
      <c r="K90" s="148">
        <v>138</v>
      </c>
      <c r="L90" s="149" t="s">
        <v>1037</v>
      </c>
    </row>
    <row r="91" spans="1:12" ht="15" customHeight="1">
      <c r="A91" s="34">
        <v>89</v>
      </c>
      <c r="B91" s="34" t="s">
        <v>583</v>
      </c>
      <c r="C91" s="34" t="s">
        <v>994</v>
      </c>
      <c r="D91" s="34" t="s">
        <v>531</v>
      </c>
      <c r="E91" s="112">
        <v>3.25228203819572E-3</v>
      </c>
      <c r="F91" s="112">
        <v>3.25228203819572E-3</v>
      </c>
      <c r="G91" s="112">
        <f t="shared" si="1"/>
        <v>1.4010359826963365E-3</v>
      </c>
      <c r="H91" s="112">
        <v>1.4486108262864784E-3</v>
      </c>
      <c r="I91" s="118">
        <v>1.4486108262864784E-3</v>
      </c>
      <c r="J91" s="149" t="s">
        <v>583</v>
      </c>
      <c r="K91" s="148">
        <v>245</v>
      </c>
      <c r="L91" s="149" t="s">
        <v>994</v>
      </c>
    </row>
    <row r="92" spans="1:12" ht="15" customHeight="1">
      <c r="A92" s="34">
        <v>90</v>
      </c>
      <c r="B92" s="34" t="s">
        <v>669</v>
      </c>
      <c r="C92" s="34" t="s">
        <v>1031</v>
      </c>
      <c r="D92" s="34" t="s">
        <v>531</v>
      </c>
      <c r="E92" s="112">
        <v>4.4528430093346001E-4</v>
      </c>
      <c r="F92" s="112">
        <v>4.4528430093346001E-4</v>
      </c>
      <c r="G92" s="112">
        <f t="shared" si="1"/>
        <v>1.9182202552262719E-4</v>
      </c>
      <c r="H92" s="112">
        <v>1.9833570752230011E-4</v>
      </c>
      <c r="I92" s="118">
        <v>1.9833570752230011E-4</v>
      </c>
      <c r="J92" s="149" t="s">
        <v>669</v>
      </c>
      <c r="K92" s="148">
        <v>264</v>
      </c>
      <c r="L92" s="149" t="s">
        <v>1031</v>
      </c>
    </row>
    <row r="93" spans="1:12" ht="15" customHeight="1">
      <c r="A93" s="34">
        <v>91</v>
      </c>
      <c r="B93" s="34" t="s">
        <v>617</v>
      </c>
      <c r="C93" s="34" t="s">
        <v>1011</v>
      </c>
      <c r="D93" s="34" t="s">
        <v>531</v>
      </c>
      <c r="E93" s="112">
        <v>1.35348903054051E-3</v>
      </c>
      <c r="F93" s="112">
        <v>1.35348903054051E-3</v>
      </c>
      <c r="G93" s="112">
        <f t="shared" si="1"/>
        <v>5.8306346488450468E-4</v>
      </c>
      <c r="H93" s="112">
        <v>6.0286249466504007E-4</v>
      </c>
      <c r="I93" s="118">
        <v>6.0286249466504007E-4</v>
      </c>
      <c r="J93" s="149" t="s">
        <v>617</v>
      </c>
      <c r="K93" s="148">
        <v>244</v>
      </c>
      <c r="L93" s="149" t="s">
        <v>1011</v>
      </c>
    </row>
    <row r="94" spans="1:12" ht="15" customHeight="1">
      <c r="A94" s="34">
        <v>92</v>
      </c>
      <c r="B94" s="34" t="s">
        <v>587</v>
      </c>
      <c r="C94" s="34" t="s">
        <v>1001</v>
      </c>
      <c r="D94" s="34" t="s">
        <v>531</v>
      </c>
      <c r="E94" s="112">
        <v>1.76243048971349E-3</v>
      </c>
      <c r="F94" s="112">
        <v>1.76243048971349E-3</v>
      </c>
      <c r="G94" s="112">
        <f t="shared" si="1"/>
        <v>7.5922952071511842E-4</v>
      </c>
      <c r="H94" s="112">
        <v>7.8501060424412646E-4</v>
      </c>
      <c r="I94" s="118">
        <v>7.8501060424412646E-4</v>
      </c>
      <c r="J94" s="149" t="s">
        <v>587</v>
      </c>
      <c r="K94" s="148">
        <v>194</v>
      </c>
      <c r="L94" s="149" t="s">
        <v>1001</v>
      </c>
    </row>
    <row r="95" spans="1:12" ht="15" customHeight="1">
      <c r="A95" s="34">
        <v>93</v>
      </c>
      <c r="B95" s="34" t="s">
        <v>621</v>
      </c>
      <c r="C95" s="34" t="s">
        <v>1007</v>
      </c>
      <c r="D95" s="34" t="s">
        <v>531</v>
      </c>
      <c r="E95" s="112">
        <v>1.5460277163651202E-3</v>
      </c>
      <c r="F95" s="112">
        <v>1.5460277163651202E-3</v>
      </c>
      <c r="G95" s="112">
        <f t="shared" si="1"/>
        <v>6.6600634121973044E-4</v>
      </c>
      <c r="H95" s="112">
        <v>6.8862185424359464E-4</v>
      </c>
      <c r="I95" s="118">
        <v>6.8862185424359464E-4</v>
      </c>
      <c r="J95" s="149" t="s">
        <v>621</v>
      </c>
      <c r="K95" s="148">
        <v>193</v>
      </c>
      <c r="L95" s="149" t="s">
        <v>1007</v>
      </c>
    </row>
    <row r="96" spans="1:12" ht="15" customHeight="1">
      <c r="A96" s="34">
        <v>94</v>
      </c>
      <c r="B96" s="34" t="s">
        <v>972</v>
      </c>
      <c r="C96" s="34" t="s">
        <v>1033</v>
      </c>
      <c r="D96" s="34" t="s">
        <v>531</v>
      </c>
      <c r="E96" s="112">
        <v>3.7121586260732697E-4</v>
      </c>
      <c r="F96" s="112">
        <v>3.7121586260732697E-4</v>
      </c>
      <c r="G96" s="112">
        <f t="shared" si="1"/>
        <v>1.5991441540200954E-4</v>
      </c>
      <c r="H96" s="112">
        <v>1.6534461376559325E-4</v>
      </c>
      <c r="I96" s="118">
        <v>1.6534461376559325E-4</v>
      </c>
      <c r="J96" s="149" t="s">
        <v>972</v>
      </c>
      <c r="K96" s="148">
        <v>1118</v>
      </c>
      <c r="L96" s="149" t="s">
        <v>1033</v>
      </c>
    </row>
    <row r="97" spans="1:12" ht="15" customHeight="1">
      <c r="A97" s="34">
        <v>95</v>
      </c>
      <c r="B97" s="34" t="s">
        <v>859</v>
      </c>
      <c r="C97" s="34" t="s">
        <v>860</v>
      </c>
      <c r="D97" s="34" t="s">
        <v>531</v>
      </c>
      <c r="E97" s="112">
        <v>3.8028510064261598E-3</v>
      </c>
      <c r="F97" s="112">
        <v>3.8028510064261598E-3</v>
      </c>
      <c r="G97" s="112">
        <f t="shared" si="1"/>
        <v>1.6382131175166539E-3</v>
      </c>
      <c r="H97" s="112">
        <v>1.6938417621737167E-3</v>
      </c>
      <c r="I97" s="118">
        <v>1.6938417621737167E-3</v>
      </c>
      <c r="J97" s="149" t="s">
        <v>859</v>
      </c>
      <c r="K97" s="148">
        <v>76</v>
      </c>
      <c r="L97" s="149" t="s">
        <v>860</v>
      </c>
    </row>
    <row r="98" spans="1:12" ht="15" customHeight="1">
      <c r="A98" s="34">
        <v>96</v>
      </c>
      <c r="B98" s="34" t="s">
        <v>623</v>
      </c>
      <c r="C98" s="34" t="s">
        <v>999</v>
      </c>
      <c r="D98" s="34" t="s">
        <v>531</v>
      </c>
      <c r="E98" s="112">
        <v>1.95514641055818E-3</v>
      </c>
      <c r="F98" s="112">
        <v>1.95514641055818E-3</v>
      </c>
      <c r="G98" s="112">
        <f t="shared" si="1"/>
        <v>8.4224874732919763E-4</v>
      </c>
      <c r="H98" s="112">
        <v>8.7084890672058156E-4</v>
      </c>
      <c r="I98" s="118">
        <v>8.7084890672058156E-4</v>
      </c>
      <c r="J98" s="149" t="s">
        <v>623</v>
      </c>
      <c r="K98" s="148">
        <v>80</v>
      </c>
      <c r="L98" s="149" t="s">
        <v>1157</v>
      </c>
    </row>
    <row r="99" spans="1:12" ht="15" customHeight="1">
      <c r="A99" s="34">
        <v>97</v>
      </c>
      <c r="B99" s="34" t="s">
        <v>867</v>
      </c>
      <c r="C99" s="34" t="s">
        <v>868</v>
      </c>
      <c r="D99" s="34" t="s">
        <v>531</v>
      </c>
      <c r="E99" s="112">
        <v>2.7625388223325199E-3</v>
      </c>
      <c r="F99" s="112">
        <v>2.7625388223325199E-3</v>
      </c>
      <c r="G99" s="112">
        <f t="shared" si="1"/>
        <v>1.190061700746786E-3</v>
      </c>
      <c r="H99" s="112">
        <v>1.2304725110149745E-3</v>
      </c>
      <c r="I99" s="118">
        <v>1.2304725110149745E-3</v>
      </c>
      <c r="J99" s="149" t="s">
        <v>867</v>
      </c>
      <c r="K99" s="148">
        <v>239</v>
      </c>
      <c r="L99" s="149" t="s">
        <v>1158</v>
      </c>
    </row>
    <row r="100" spans="1:12" ht="15" customHeight="1">
      <c r="A100" s="34">
        <v>98</v>
      </c>
      <c r="B100" s="34" t="s">
        <v>585</v>
      </c>
      <c r="C100" s="34" t="s">
        <v>1016</v>
      </c>
      <c r="D100" s="34" t="s">
        <v>531</v>
      </c>
      <c r="E100" s="112">
        <v>1.1649465207245302E-3</v>
      </c>
      <c r="F100" s="112">
        <v>1.1649465207245302E-3</v>
      </c>
      <c r="G100" s="112">
        <f t="shared" si="1"/>
        <v>5.0184208327683471E-4</v>
      </c>
      <c r="H100" s="112">
        <v>5.1888308644428948E-4</v>
      </c>
      <c r="I100" s="118">
        <v>5.1888308644428948E-4</v>
      </c>
      <c r="J100" s="149" t="s">
        <v>585</v>
      </c>
      <c r="K100" s="148">
        <v>89</v>
      </c>
      <c r="L100" s="149" t="s">
        <v>1159</v>
      </c>
    </row>
    <row r="101" spans="1:12" ht="15" customHeight="1">
      <c r="A101" s="34">
        <v>99</v>
      </c>
      <c r="B101" s="34" t="s">
        <v>613</v>
      </c>
      <c r="C101" s="34" t="s">
        <v>1019</v>
      </c>
      <c r="D101" s="34" t="s">
        <v>531</v>
      </c>
      <c r="E101" s="112">
        <v>9.8412760510254208E-4</v>
      </c>
      <c r="F101" s="112">
        <v>9.8412760510254208E-4</v>
      </c>
      <c r="G101" s="112">
        <f t="shared" si="1"/>
        <v>4.2394791414780036E-4</v>
      </c>
      <c r="H101" s="112">
        <v>4.3834387253505902E-4</v>
      </c>
      <c r="I101" s="118">
        <v>4.3834387253505902E-4</v>
      </c>
      <c r="J101" s="149" t="s">
        <v>613</v>
      </c>
      <c r="K101" s="148">
        <v>94</v>
      </c>
      <c r="L101" s="149" t="s">
        <v>1160</v>
      </c>
    </row>
    <row r="102" spans="1:12" ht="15" customHeight="1">
      <c r="A102" s="34">
        <v>100</v>
      </c>
      <c r="B102" s="34" t="s">
        <v>809</v>
      </c>
      <c r="C102" s="34" t="s">
        <v>810</v>
      </c>
      <c r="D102" s="34" t="s">
        <v>531</v>
      </c>
      <c r="E102" s="112">
        <v>3.0900143660304001E-4</v>
      </c>
      <c r="F102" s="112">
        <v>3.0900143660304001E-4</v>
      </c>
      <c r="G102" s="112">
        <f t="shared" si="1"/>
        <v>1.33113342047633E-4</v>
      </c>
      <c r="H102" s="112">
        <v>1.3763345895104716E-4</v>
      </c>
      <c r="I102" s="118">
        <v>1.3763345895104716E-4</v>
      </c>
      <c r="J102" s="149" t="s">
        <v>809</v>
      </c>
      <c r="K102" s="148">
        <v>187</v>
      </c>
      <c r="L102" s="149" t="s">
        <v>810</v>
      </c>
    </row>
    <row r="103" spans="1:12" ht="15" customHeight="1">
      <c r="A103" s="34">
        <v>101</v>
      </c>
      <c r="B103" s="34" t="s">
        <v>991</v>
      </c>
      <c r="C103" s="34" t="s">
        <v>992</v>
      </c>
      <c r="D103" s="34" t="s">
        <v>531</v>
      </c>
      <c r="E103" s="112">
        <v>3.7604770765116004E-3</v>
      </c>
      <c r="F103" s="112">
        <v>3.7604770765116004E-3</v>
      </c>
      <c r="G103" s="112">
        <f t="shared" si="1"/>
        <v>1.6199590424268175E-3</v>
      </c>
      <c r="H103" s="112">
        <v>1.6749678352185411E-3</v>
      </c>
      <c r="I103" s="118">
        <v>1.6749678352185411E-3</v>
      </c>
      <c r="J103" s="149" t="s">
        <v>991</v>
      </c>
      <c r="K103" s="148">
        <v>515</v>
      </c>
      <c r="L103" s="149" t="s">
        <v>1228</v>
      </c>
    </row>
    <row r="104" spans="1:12" ht="15" customHeight="1">
      <c r="A104" s="34">
        <v>102</v>
      </c>
      <c r="B104" s="34" t="s">
        <v>641</v>
      </c>
      <c r="C104" s="34" t="s">
        <v>1017</v>
      </c>
      <c r="D104" s="34" t="s">
        <v>531</v>
      </c>
      <c r="E104" s="112">
        <v>1.06548292148535E-3</v>
      </c>
      <c r="F104" s="112">
        <v>1.06548292148535E-3</v>
      </c>
      <c r="G104" s="112">
        <f t="shared" si="1"/>
        <v>4.5899460576228062E-4</v>
      </c>
      <c r="H104" s="112">
        <v>4.745806412728277E-4</v>
      </c>
      <c r="I104" s="118">
        <v>4.745806412728277E-4</v>
      </c>
      <c r="J104" s="149" t="s">
        <v>641</v>
      </c>
      <c r="K104" s="148">
        <v>122</v>
      </c>
      <c r="L104" s="149" t="s">
        <v>1017</v>
      </c>
    </row>
    <row r="105" spans="1:12" ht="15" customHeight="1">
      <c r="A105" s="34">
        <v>103</v>
      </c>
      <c r="B105" s="34" t="s">
        <v>839</v>
      </c>
      <c r="C105" s="34" t="s">
        <v>840</v>
      </c>
      <c r="D105" s="34" t="s">
        <v>531</v>
      </c>
      <c r="E105" s="112">
        <v>7.08282654257988E-2</v>
      </c>
      <c r="F105" s="112">
        <v>7.08282654257988E-2</v>
      </c>
      <c r="G105" s="112">
        <f t="shared" si="1"/>
        <v>3.0511790579073762E-2</v>
      </c>
      <c r="H105" s="112">
        <v>3.1547876505761352E-2</v>
      </c>
      <c r="I105" s="118">
        <v>3.1547876505761352E-2</v>
      </c>
      <c r="J105" s="149" t="s">
        <v>839</v>
      </c>
      <c r="K105" s="148">
        <v>184</v>
      </c>
      <c r="L105" s="149" t="s">
        <v>840</v>
      </c>
    </row>
    <row r="106" spans="1:12" ht="15" customHeight="1">
      <c r="A106" s="34">
        <v>104</v>
      </c>
      <c r="B106" s="34" t="s">
        <v>1025</v>
      </c>
      <c r="C106" s="34" t="s">
        <v>1026</v>
      </c>
      <c r="D106" s="34" t="s">
        <v>531</v>
      </c>
      <c r="E106" s="112">
        <v>7.0587665715634098E-4</v>
      </c>
      <c r="F106" s="112">
        <v>7.0587665715634098E-4</v>
      </c>
      <c r="G106" s="112">
        <f t="shared" si="1"/>
        <v>3.040814370976532E-4</v>
      </c>
      <c r="H106" s="112">
        <v>3.144071010971923E-4</v>
      </c>
      <c r="I106" s="118">
        <v>3.144071010971923E-4</v>
      </c>
      <c r="J106" s="149" t="s">
        <v>1025</v>
      </c>
      <c r="K106" s="148">
        <v>104</v>
      </c>
      <c r="L106" s="149" t="s">
        <v>1229</v>
      </c>
    </row>
    <row r="107" spans="1:12" ht="15" customHeight="1">
      <c r="A107" s="34">
        <v>105</v>
      </c>
      <c r="B107" s="34" t="s">
        <v>831</v>
      </c>
      <c r="C107" s="34" t="s">
        <v>976</v>
      </c>
      <c r="D107" s="34" t="s">
        <v>531</v>
      </c>
      <c r="E107" s="112">
        <v>5.1856415335872405E-4</v>
      </c>
      <c r="F107" s="112">
        <v>5.1856415335872405E-4</v>
      </c>
      <c r="G107" s="112">
        <f t="shared" si="1"/>
        <v>2.2338992426225484E-4</v>
      </c>
      <c r="H107" s="112">
        <v>2.3097555435145283E-4</v>
      </c>
      <c r="I107" s="118">
        <v>2.3097555435145283E-4</v>
      </c>
      <c r="J107" s="149" t="s">
        <v>831</v>
      </c>
      <c r="K107" s="148">
        <v>369</v>
      </c>
      <c r="L107" s="149" t="s">
        <v>976</v>
      </c>
    </row>
    <row r="108" spans="1:12" ht="15" customHeight="1">
      <c r="A108" s="34">
        <v>106</v>
      </c>
      <c r="B108" s="34" t="s">
        <v>759</v>
      </c>
      <c r="C108" s="34" t="s">
        <v>1008</v>
      </c>
      <c r="D108" s="34" t="s">
        <v>531</v>
      </c>
      <c r="E108" s="112">
        <v>1.52974787326191E-3</v>
      </c>
      <c r="F108" s="112">
        <v>1.52974787326191E-3</v>
      </c>
      <c r="G108" s="112">
        <f t="shared" si="1"/>
        <v>6.5899322067471719E-4</v>
      </c>
      <c r="H108" s="112">
        <v>6.813705898413723E-4</v>
      </c>
      <c r="I108" s="118">
        <v>6.813705898413723E-4</v>
      </c>
      <c r="J108" s="149" t="s">
        <v>759</v>
      </c>
      <c r="K108" s="148">
        <v>511</v>
      </c>
      <c r="L108" s="149" t="s">
        <v>1008</v>
      </c>
    </row>
    <row r="109" spans="1:12" ht="15" customHeight="1">
      <c r="A109" s="34">
        <v>107</v>
      </c>
      <c r="B109" s="34" t="s">
        <v>599</v>
      </c>
      <c r="C109" s="34" t="s">
        <v>1004</v>
      </c>
      <c r="D109" s="34" t="s">
        <v>531</v>
      </c>
      <c r="E109" s="112">
        <v>1.6852820115062499E-3</v>
      </c>
      <c r="F109" s="112">
        <v>1.6852820115062499E-3</v>
      </c>
      <c r="G109" s="112">
        <f t="shared" si="1"/>
        <v>7.2599507403761816E-4</v>
      </c>
      <c r="H109" s="112">
        <v>7.5064761866968505E-4</v>
      </c>
      <c r="I109" s="118">
        <v>7.5064761866968505E-4</v>
      </c>
      <c r="J109" s="149" t="s">
        <v>599</v>
      </c>
      <c r="K109" s="148">
        <v>136</v>
      </c>
      <c r="L109" s="149" t="s">
        <v>1004</v>
      </c>
    </row>
    <row r="110" spans="1:12" ht="15" customHeight="1">
      <c r="A110" s="34">
        <v>108</v>
      </c>
      <c r="B110" s="34" t="s">
        <v>974</v>
      </c>
      <c r="C110" s="34" t="s">
        <v>1022</v>
      </c>
      <c r="D110" s="34" t="s">
        <v>531</v>
      </c>
      <c r="E110" s="112">
        <v>8.7486870833699507E-4</v>
      </c>
      <c r="F110" s="112">
        <v>8.7486870833699507E-4</v>
      </c>
      <c r="G110" s="112">
        <f t="shared" si="1"/>
        <v>3.7688076437405007E-4</v>
      </c>
      <c r="H110" s="112">
        <v>3.8967846810091769E-4</v>
      </c>
      <c r="I110" s="118">
        <v>3.8967846810091769E-4</v>
      </c>
      <c r="J110" s="149" t="s">
        <v>974</v>
      </c>
      <c r="K110" s="148">
        <v>1083</v>
      </c>
      <c r="L110" s="149" t="s">
        <v>1022</v>
      </c>
    </row>
    <row r="111" spans="1:12" ht="15" customHeight="1">
      <c r="A111" s="34">
        <v>109</v>
      </c>
      <c r="B111" s="34" t="s">
        <v>769</v>
      </c>
      <c r="C111" s="34" t="s">
        <v>1032</v>
      </c>
      <c r="D111" s="34" t="s">
        <v>531</v>
      </c>
      <c r="E111" s="112">
        <v>4.2820835880707099E-4</v>
      </c>
      <c r="F111" s="112">
        <v>4.2820835880707099E-4</v>
      </c>
      <c r="G111" s="112">
        <f t="shared" si="1"/>
        <v>1.8446595705238355E-4</v>
      </c>
      <c r="H111" s="112">
        <v>1.9072984974526316E-4</v>
      </c>
      <c r="I111" s="118">
        <v>1.9072984974526316E-4</v>
      </c>
      <c r="J111" s="149" t="s">
        <v>769</v>
      </c>
      <c r="K111" s="148">
        <v>195</v>
      </c>
      <c r="L111" s="149" t="s">
        <v>1032</v>
      </c>
    </row>
    <row r="112" spans="1:12" ht="15" customHeight="1">
      <c r="A112" s="34">
        <v>110</v>
      </c>
      <c r="B112" s="34" t="s">
        <v>703</v>
      </c>
      <c r="C112" s="34" t="s">
        <v>704</v>
      </c>
      <c r="D112" s="34" t="s">
        <v>531</v>
      </c>
      <c r="E112" s="112">
        <v>2.2749236351895301E-4</v>
      </c>
      <c r="F112" s="112">
        <v>2.2749236351895301E-4</v>
      </c>
      <c r="G112" s="112">
        <f t="shared" si="1"/>
        <v>9.8000414273882828E-5</v>
      </c>
      <c r="H112" s="112">
        <v>1.0132820487914353E-4</v>
      </c>
      <c r="I112" s="118">
        <v>1.0132820487914353E-4</v>
      </c>
      <c r="J112" s="149" t="s">
        <v>703</v>
      </c>
      <c r="K112" s="148">
        <v>236</v>
      </c>
      <c r="L112" s="149" t="s">
        <v>1178</v>
      </c>
    </row>
    <row r="113" spans="1:12" ht="15" customHeight="1">
      <c r="A113" s="34">
        <v>111</v>
      </c>
      <c r="B113" s="9" t="s">
        <v>559</v>
      </c>
      <c r="C113" s="34" t="s">
        <v>1029</v>
      </c>
      <c r="D113" s="34" t="s">
        <v>531</v>
      </c>
      <c r="E113" s="112">
        <v>5.2350835284972503E-4</v>
      </c>
      <c r="F113" s="112">
        <v>5.2350835284972503E-4</v>
      </c>
      <c r="G113" s="112">
        <f t="shared" si="1"/>
        <v>2.2551981377096552E-4</v>
      </c>
      <c r="H113" s="112">
        <v>2.3317776831256352E-4</v>
      </c>
      <c r="I113" s="118">
        <v>2.3317776831256352E-4</v>
      </c>
      <c r="J113" s="149" t="s">
        <v>559</v>
      </c>
      <c r="K113" s="148">
        <v>30</v>
      </c>
      <c r="L113" s="149" t="s">
        <v>1184</v>
      </c>
    </row>
    <row r="114" spans="1:12" ht="15" customHeight="1">
      <c r="A114" s="34">
        <v>112</v>
      </c>
      <c r="B114" s="34" t="s">
        <v>729</v>
      </c>
      <c r="C114" s="34" t="s">
        <v>1023</v>
      </c>
      <c r="D114" s="34" t="s">
        <v>531</v>
      </c>
      <c r="E114" s="112">
        <v>8.2504583200173893E-4</v>
      </c>
      <c r="F114" s="112">
        <v>8.2504583200173893E-4</v>
      </c>
      <c r="G114" s="112">
        <f t="shared" si="1"/>
        <v>3.5541779108719186E-4</v>
      </c>
      <c r="H114" s="112">
        <v>3.6748667870247284E-4</v>
      </c>
      <c r="I114" s="118">
        <v>3.6748667870247284E-4</v>
      </c>
      <c r="J114" s="149" t="s">
        <v>729</v>
      </c>
      <c r="K114" s="148">
        <v>28</v>
      </c>
      <c r="L114" s="149" t="s">
        <v>1023</v>
      </c>
    </row>
    <row r="115" spans="1:12" ht="15" customHeight="1">
      <c r="A115" s="34">
        <v>113</v>
      </c>
      <c r="B115" s="34" t="s">
        <v>579</v>
      </c>
      <c r="C115" s="34" t="s">
        <v>986</v>
      </c>
      <c r="D115" s="34" t="s">
        <v>531</v>
      </c>
      <c r="E115" s="112">
        <v>4.4640885089972403E-2</v>
      </c>
      <c r="F115" s="112">
        <v>4.4640885089972403E-2</v>
      </c>
      <c r="G115" s="112">
        <f t="shared" si="1"/>
        <v>1.9230646535551139E-2</v>
      </c>
      <c r="H115" s="112">
        <v>1.9883659743181542E-2</v>
      </c>
      <c r="I115" s="118">
        <v>1.9883659743181542E-2</v>
      </c>
      <c r="J115" s="149" t="s">
        <v>579</v>
      </c>
      <c r="K115" s="148">
        <v>551</v>
      </c>
      <c r="L115" s="149" t="s">
        <v>986</v>
      </c>
    </row>
    <row r="116" spans="1:12" ht="15" customHeight="1">
      <c r="A116" s="34">
        <v>114</v>
      </c>
      <c r="B116" s="34" t="s">
        <v>751</v>
      </c>
      <c r="C116" s="34" t="s">
        <v>1034</v>
      </c>
      <c r="D116" s="34" t="s">
        <v>531</v>
      </c>
      <c r="E116" s="112">
        <v>3.13981018601454E-4</v>
      </c>
      <c r="F116" s="112">
        <v>3.13981018601454E-4</v>
      </c>
      <c r="G116" s="112">
        <f t="shared" si="1"/>
        <v>1.3525847382791223E-4</v>
      </c>
      <c r="H116" s="112">
        <v>1.3985143276407035E-4</v>
      </c>
      <c r="I116" s="118">
        <v>1.3985143276407035E-4</v>
      </c>
      <c r="J116" s="149" t="s">
        <v>751</v>
      </c>
      <c r="K116" s="148">
        <v>514</v>
      </c>
      <c r="L116" s="149" t="s">
        <v>1186</v>
      </c>
    </row>
    <row r="117" spans="1:12" ht="15" customHeight="1">
      <c r="A117" s="34">
        <v>115</v>
      </c>
      <c r="B117" s="34" t="s">
        <v>1038</v>
      </c>
      <c r="C117" s="34" t="s">
        <v>1039</v>
      </c>
      <c r="D117" s="34" t="s">
        <v>532</v>
      </c>
      <c r="E117" s="112">
        <v>5.3975337341237807E-5</v>
      </c>
      <c r="F117" s="112">
        <v>5.3975337341237807E-5</v>
      </c>
      <c r="G117" s="112">
        <f t="shared" si="1"/>
        <v>2.3251793327001898E-5</v>
      </c>
      <c r="H117" s="112">
        <v>2.4041352227975664E-5</v>
      </c>
      <c r="I117" s="118">
        <v>2.4041352227975664E-5</v>
      </c>
      <c r="J117" s="149" t="s">
        <v>1038</v>
      </c>
      <c r="K117" s="148">
        <v>2258</v>
      </c>
      <c r="L117" s="149" t="s">
        <v>1039</v>
      </c>
    </row>
    <row r="118" spans="1:12" ht="15" customHeight="1">
      <c r="A118" s="34">
        <v>116</v>
      </c>
      <c r="B118" s="34" t="s">
        <v>659</v>
      </c>
      <c r="C118" s="34" t="s">
        <v>1028</v>
      </c>
      <c r="D118" s="34" t="s">
        <v>532</v>
      </c>
      <c r="E118" s="112">
        <v>6.39452619567735E-4</v>
      </c>
      <c r="F118" s="112">
        <v>6.39452619567735E-4</v>
      </c>
      <c r="G118" s="112">
        <f t="shared" si="1"/>
        <v>2.754669240619881E-4</v>
      </c>
      <c r="H118" s="112">
        <v>2.8482092780519316E-4</v>
      </c>
      <c r="I118" s="118">
        <v>2.8482092780519316E-4</v>
      </c>
      <c r="J118" s="149" t="s">
        <v>659</v>
      </c>
      <c r="K118" s="148">
        <v>608</v>
      </c>
      <c r="L118" s="149" t="s">
        <v>1028</v>
      </c>
    </row>
    <row r="119" spans="1:12" ht="15" customHeight="1">
      <c r="A119" s="34">
        <v>117</v>
      </c>
      <c r="B119" s="34" t="s">
        <v>1188</v>
      </c>
      <c r="C119" s="29" t="s">
        <v>1189</v>
      </c>
      <c r="H119" s="34">
        <v>3.5117583244454946E-3</v>
      </c>
      <c r="I119" s="34">
        <v>3.5117583244454946E-3</v>
      </c>
    </row>
    <row r="120" spans="1:12" ht="138.75" customHeight="1">
      <c r="A120" s="34">
        <v>118</v>
      </c>
      <c r="B120" s="34" t="s">
        <v>1190</v>
      </c>
      <c r="C120" s="29" t="s">
        <v>1191</v>
      </c>
      <c r="D120" s="7"/>
      <c r="H120" s="34">
        <v>4.3105135105479409E-3</v>
      </c>
      <c r="I120" s="34">
        <v>4.3105135105479409E-3</v>
      </c>
    </row>
    <row r="121" spans="1:12" ht="15" customHeight="1">
      <c r="A121" s="34">
        <v>119</v>
      </c>
      <c r="B121" s="34" t="s">
        <v>1192</v>
      </c>
      <c r="C121" s="29" t="s">
        <v>1193</v>
      </c>
      <c r="H121" s="34">
        <v>2.5017484614072074E-3</v>
      </c>
      <c r="I121" s="34">
        <v>2.5017484614072074E-3</v>
      </c>
    </row>
    <row r="122" spans="1:12" ht="15" customHeight="1">
      <c r="A122" s="34">
        <v>120</v>
      </c>
      <c r="B122" s="34" t="s">
        <v>1194</v>
      </c>
      <c r="C122" s="29" t="s">
        <v>1195</v>
      </c>
      <c r="H122" s="34">
        <v>2.5548755651432281E-3</v>
      </c>
      <c r="I122" s="34">
        <v>2.5548755651432281E-3</v>
      </c>
    </row>
    <row r="123" spans="1:12" ht="15" customHeight="1">
      <c r="A123" s="34">
        <v>121</v>
      </c>
      <c r="B123" s="34" t="s">
        <v>1196</v>
      </c>
      <c r="C123" s="29" t="s">
        <v>1197</v>
      </c>
      <c r="H123" s="34">
        <v>2.021360295044751E-3</v>
      </c>
      <c r="I123" s="34">
        <v>2.021360295044751E-3</v>
      </c>
    </row>
    <row r="124" spans="1:12" ht="15" customHeight="1">
      <c r="A124" s="34">
        <v>122</v>
      </c>
      <c r="B124" s="34" t="s">
        <v>1198</v>
      </c>
      <c r="C124" s="29" t="s">
        <v>1199</v>
      </c>
      <c r="H124" s="34">
        <v>1.6231746856041924E-3</v>
      </c>
      <c r="I124" s="34">
        <v>1.6231746856041924E-3</v>
      </c>
    </row>
    <row r="125" spans="1:12" ht="15" customHeight="1">
      <c r="A125" s="34">
        <v>123</v>
      </c>
      <c r="B125" s="34" t="s">
        <v>1200</v>
      </c>
      <c r="C125" s="34" t="s">
        <v>1201</v>
      </c>
      <c r="H125" s="34">
        <v>1.092696099324454E-3</v>
      </c>
      <c r="I125" s="34">
        <v>1.092696099324454E-3</v>
      </c>
    </row>
    <row r="126" spans="1:12" ht="15" customHeight="1">
      <c r="A126" s="34">
        <v>124</v>
      </c>
      <c r="B126" s="34" t="s">
        <v>1202</v>
      </c>
      <c r="C126" s="34" t="s">
        <v>1203</v>
      </c>
      <c r="H126" s="34">
        <v>1.05987791390875E-3</v>
      </c>
      <c r="I126" s="34">
        <v>1.05987791390875E-3</v>
      </c>
    </row>
    <row r="127" spans="1:12" ht="15" customHeight="1">
      <c r="A127" s="34">
        <v>125</v>
      </c>
      <c r="B127" s="34" t="s">
        <v>1204</v>
      </c>
      <c r="C127" s="34" t="s">
        <v>1205</v>
      </c>
      <c r="H127" s="34">
        <v>6.2003343658551208E-4</v>
      </c>
      <c r="I127" s="34">
        <v>6.2003343658551208E-4</v>
      </c>
    </row>
  </sheetData>
  <mergeCells count="1">
    <mergeCell ref="E1:I1"/>
  </mergeCells>
  <conditionalFormatting sqref="C3:C8">
    <cfRule type="duplicateValues" dxfId="12" priority="6"/>
  </conditionalFormatting>
  <conditionalFormatting sqref="C1:C118 C128:C1048576">
    <cfRule type="duplicateValues" dxfId="11" priority="5"/>
  </conditionalFormatting>
  <conditionalFormatting sqref="C1:C118 C128:C1048576">
    <cfRule type="duplicateValues" dxfId="10" priority="4"/>
  </conditionalFormatting>
  <conditionalFormatting sqref="C119:C127">
    <cfRule type="duplicateValues" dxfId="9" priority="1"/>
  </conditionalFormatting>
  <pageMargins left="0.7" right="0.7" top="0.75" bottom="0.75" header="0.3" footer="0.3"/>
  <pageSetup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H199"/>
  <sheetViews>
    <sheetView topLeftCell="A163" zoomScaleNormal="100" workbookViewId="0" xr3:uid="{2C1BA805-FFAE-53D9-94C0-3D95D45B0C9C}">
      <selection activeCell="G194" sqref="G194"/>
    </sheetView>
  </sheetViews>
  <sheetFormatPr defaultRowHeight="15" customHeight="1"/>
  <cols>
    <col min="1" max="1" width="11.5703125" bestFit="1" customWidth="1"/>
    <col min="2" max="2" width="38.140625" bestFit="1" customWidth="1"/>
    <col min="3" max="3" width="17.42578125" bestFit="1" customWidth="1"/>
    <col min="4" max="4" width="23.42578125" customWidth="1"/>
    <col min="5" max="5" width="16.5703125" customWidth="1"/>
    <col min="6" max="7" width="23.42578125" bestFit="1" customWidth="1"/>
    <col min="8" max="8" width="19.42578125" customWidth="1"/>
  </cols>
  <sheetData>
    <row r="1" spans="1:8" ht="15" customHeight="1">
      <c r="A1" s="22" t="s">
        <v>218</v>
      </c>
      <c r="B1" s="5" t="s">
        <v>1064</v>
      </c>
      <c r="C1" s="6"/>
      <c r="D1" s="34" t="s">
        <v>1230</v>
      </c>
      <c r="E1" s="34">
        <v>4738</v>
      </c>
      <c r="F1" s="34" t="s">
        <v>5</v>
      </c>
      <c r="G1" s="34" t="s">
        <v>298</v>
      </c>
      <c r="H1" s="34" t="s">
        <v>18</v>
      </c>
    </row>
    <row r="2" spans="1:8" ht="37.5" customHeight="1">
      <c r="A2" s="7" t="s">
        <v>1066</v>
      </c>
      <c r="B2" s="5" t="s">
        <v>1067</v>
      </c>
      <c r="C2" s="8" t="s">
        <v>1068</v>
      </c>
      <c r="D2" s="7" t="s">
        <v>1231</v>
      </c>
      <c r="E2" s="7" t="s">
        <v>1232</v>
      </c>
      <c r="F2" s="7" t="s">
        <v>1233</v>
      </c>
      <c r="G2" s="7" t="s">
        <v>1234</v>
      </c>
      <c r="H2" s="7" t="s">
        <v>1235</v>
      </c>
    </row>
    <row r="3" spans="1:8" ht="15" customHeight="1">
      <c r="A3" s="34" t="s">
        <v>1076</v>
      </c>
      <c r="B3" s="34" t="s">
        <v>1077</v>
      </c>
      <c r="C3" s="34" t="s">
        <v>526</v>
      </c>
      <c r="D3" s="34">
        <v>0.1394331</v>
      </c>
      <c r="E3" s="34">
        <v>9.4200000000000006E-2</v>
      </c>
      <c r="F3" s="34">
        <v>0.15890000000000001</v>
      </c>
      <c r="G3" s="34">
        <v>0.54337477696979297</v>
      </c>
      <c r="H3" s="34">
        <v>6.3E-2</v>
      </c>
    </row>
    <row r="4" spans="1:8" ht="15" customHeight="1">
      <c r="A4" s="34"/>
      <c r="B4" s="34" t="s">
        <v>43</v>
      </c>
      <c r="C4" s="6" t="s">
        <v>528</v>
      </c>
      <c r="D4" s="34">
        <v>0</v>
      </c>
      <c r="E4" s="34">
        <v>0</v>
      </c>
      <c r="F4" s="34">
        <v>2.6652267899984752E-3</v>
      </c>
      <c r="G4" s="34">
        <v>9.3608899430594091E-3</v>
      </c>
      <c r="H4" s="34">
        <v>2.9691089076549419E-3</v>
      </c>
    </row>
    <row r="5" spans="1:8" ht="15" customHeight="1">
      <c r="A5" s="34"/>
      <c r="B5" s="34" t="s">
        <v>39</v>
      </c>
      <c r="C5" s="6" t="s">
        <v>528</v>
      </c>
      <c r="D5" s="34">
        <v>0</v>
      </c>
      <c r="E5" s="34">
        <v>0</v>
      </c>
      <c r="F5" s="34">
        <v>2.8319683695340265E-3</v>
      </c>
      <c r="G5" s="34">
        <v>1.0841066610863537E-2</v>
      </c>
      <c r="H5" s="34">
        <v>3.1548619215947963E-3</v>
      </c>
    </row>
    <row r="6" spans="1:8" ht="15" customHeight="1">
      <c r="A6" s="34"/>
      <c r="B6" s="34" t="s">
        <v>35</v>
      </c>
      <c r="C6" s="6" t="s">
        <v>528</v>
      </c>
      <c r="D6" s="34">
        <v>0</v>
      </c>
      <c r="E6" s="34">
        <v>0</v>
      </c>
      <c r="F6" s="34">
        <v>6.6587807963688133E-3</v>
      </c>
      <c r="G6" s="34">
        <v>1.6936832176773987E-2</v>
      </c>
      <c r="H6" s="34">
        <v>7.4179973917460219E-3</v>
      </c>
    </row>
    <row r="7" spans="1:8" ht="15" customHeight="1">
      <c r="A7" s="34"/>
      <c r="B7" s="34" t="s">
        <v>30</v>
      </c>
      <c r="C7" s="6" t="s">
        <v>528</v>
      </c>
      <c r="D7" s="34">
        <v>0</v>
      </c>
      <c r="E7" s="34">
        <v>0</v>
      </c>
      <c r="F7" s="34">
        <v>2.6649497598250832E-2</v>
      </c>
      <c r="G7" s="34">
        <v>5.137652470718216E-2</v>
      </c>
      <c r="H7" s="34">
        <v>2.9688002912330317E-2</v>
      </c>
    </row>
    <row r="8" spans="1:8" ht="15" customHeight="1">
      <c r="A8" s="34" t="s">
        <v>577</v>
      </c>
      <c r="B8" s="34" t="s">
        <v>578</v>
      </c>
      <c r="C8" s="6" t="s">
        <v>529</v>
      </c>
      <c r="D8" s="34">
        <v>3.4900999999999999E-3</v>
      </c>
      <c r="E8" s="34">
        <v>2.0999999999999999E-3</v>
      </c>
      <c r="F8" s="34">
        <v>1.0617273413904451E-2</v>
      </c>
      <c r="G8" s="34">
        <v>4.8960561978946696E-3</v>
      </c>
      <c r="H8" s="34">
        <v>1.7149497881247633E-3</v>
      </c>
    </row>
    <row r="9" spans="1:8" ht="15" customHeight="1">
      <c r="A9" s="34" t="s">
        <v>593</v>
      </c>
      <c r="B9" s="34" t="s">
        <v>594</v>
      </c>
      <c r="C9" s="6" t="s">
        <v>529</v>
      </c>
      <c r="D9" s="34">
        <v>6.3900000000000003E-4</v>
      </c>
      <c r="E9" s="34">
        <v>0</v>
      </c>
      <c r="F9" s="34">
        <v>6.6955903558847361E-3</v>
      </c>
      <c r="G9" s="34">
        <v>0</v>
      </c>
      <c r="H9" s="34">
        <v>1.3457931044478834E-3</v>
      </c>
    </row>
    <row r="10" spans="1:8" ht="15" customHeight="1">
      <c r="A10" s="34" t="s">
        <v>783</v>
      </c>
      <c r="B10" s="34" t="s">
        <v>784</v>
      </c>
      <c r="C10" s="6" t="s">
        <v>529</v>
      </c>
      <c r="D10" s="34">
        <v>1.119E-4</v>
      </c>
      <c r="E10" s="34">
        <v>0</v>
      </c>
      <c r="F10" s="34">
        <v>3.0176762607281928E-4</v>
      </c>
      <c r="G10" s="34">
        <v>0</v>
      </c>
      <c r="H10" s="34">
        <v>4.4797566618833489E-5</v>
      </c>
    </row>
    <row r="11" spans="1:8" ht="15" customHeight="1">
      <c r="A11" s="34" t="s">
        <v>615</v>
      </c>
      <c r="B11" s="34" t="s">
        <v>616</v>
      </c>
      <c r="C11" s="6" t="s">
        <v>529</v>
      </c>
      <c r="D11" s="34">
        <v>5.4810000000000004E-4</v>
      </c>
      <c r="E11" s="34">
        <v>0</v>
      </c>
      <c r="F11" s="34">
        <v>4.1652282733120926E-3</v>
      </c>
      <c r="G11" s="34">
        <v>6.1372369637904887E-5</v>
      </c>
      <c r="H11" s="34">
        <v>7.0596752442316369E-4</v>
      </c>
    </row>
    <row r="12" spans="1:8" ht="15" customHeight="1">
      <c r="A12" s="34" t="s">
        <v>663</v>
      </c>
      <c r="B12" s="34" t="s">
        <v>664</v>
      </c>
      <c r="C12" s="6" t="s">
        <v>529</v>
      </c>
      <c r="D12" s="34">
        <v>5.5679999999999998E-4</v>
      </c>
      <c r="E12" s="34">
        <v>0</v>
      </c>
      <c r="F12" s="34">
        <v>1.6018453621735745E-3</v>
      </c>
      <c r="G12" s="34">
        <v>0</v>
      </c>
      <c r="H12" s="34">
        <v>4.1180534162970836E-4</v>
      </c>
    </row>
    <row r="13" spans="1:8" ht="15" customHeight="1">
      <c r="A13" s="34" t="s">
        <v>661</v>
      </c>
      <c r="B13" s="34" t="s">
        <v>662</v>
      </c>
      <c r="C13" s="6" t="s">
        <v>529</v>
      </c>
      <c r="D13" s="34">
        <v>2.02E-4</v>
      </c>
      <c r="E13" s="34">
        <v>0</v>
      </c>
      <c r="F13" s="34">
        <v>1.6937551363960467E-3</v>
      </c>
      <c r="G13" s="34">
        <v>0</v>
      </c>
      <c r="H13" s="34">
        <v>4.5480585787273598E-4</v>
      </c>
    </row>
    <row r="14" spans="1:8" ht="15" customHeight="1">
      <c r="A14" s="34" t="s">
        <v>535</v>
      </c>
      <c r="B14" s="34" t="s">
        <v>536</v>
      </c>
      <c r="C14" s="6" t="s">
        <v>529</v>
      </c>
      <c r="D14" s="34">
        <v>1.3280699999999999E-2</v>
      </c>
      <c r="E14" s="34">
        <v>1.0800000000000001E-2</v>
      </c>
      <c r="F14" s="34">
        <v>7.8984864282651335E-2</v>
      </c>
      <c r="G14" s="34">
        <v>1.2965218306103685E-2</v>
      </c>
      <c r="H14" s="34">
        <v>3.1592132261624224E-2</v>
      </c>
    </row>
    <row r="15" spans="1:8" ht="15" customHeight="1">
      <c r="A15" s="34" t="s">
        <v>689</v>
      </c>
      <c r="B15" s="34" t="s">
        <v>690</v>
      </c>
      <c r="C15" s="6" t="s">
        <v>529</v>
      </c>
      <c r="D15" s="34">
        <v>1.907E-4</v>
      </c>
      <c r="E15" s="34">
        <v>0</v>
      </c>
      <c r="F15" s="34">
        <v>1.082284655298362E-3</v>
      </c>
      <c r="G15" s="34">
        <v>6.1217618190421425E-6</v>
      </c>
      <c r="H15" s="34">
        <v>8.4756736346461191E-6</v>
      </c>
    </row>
    <row r="16" spans="1:8" ht="15" customHeight="1">
      <c r="A16" s="34" t="s">
        <v>561</v>
      </c>
      <c r="B16" s="34" t="s">
        <v>562</v>
      </c>
      <c r="C16" s="6" t="s">
        <v>529</v>
      </c>
      <c r="D16" s="34">
        <v>7.4989999999999996E-4</v>
      </c>
      <c r="E16" s="34">
        <v>0</v>
      </c>
      <c r="F16" s="34">
        <v>1.2666242667398353E-2</v>
      </c>
      <c r="G16" s="34">
        <v>1.0316614408480338E-3</v>
      </c>
      <c r="H16" s="34">
        <v>1.3328066012734722E-3</v>
      </c>
    </row>
    <row r="17" spans="1:8" ht="15" customHeight="1">
      <c r="A17" s="34" t="s">
        <v>537</v>
      </c>
      <c r="B17" s="34" t="s">
        <v>538</v>
      </c>
      <c r="C17" s="6" t="s">
        <v>529</v>
      </c>
      <c r="D17" s="34">
        <v>1.0359200000000001E-2</v>
      </c>
      <c r="E17" s="34">
        <v>2.5000000000000001E-3</v>
      </c>
      <c r="F17" s="34">
        <v>6.3744842621275874E-2</v>
      </c>
      <c r="G17" s="34">
        <v>4.7299646220136469E-3</v>
      </c>
      <c r="H17" s="34">
        <v>1.0901475217582793E-2</v>
      </c>
    </row>
    <row r="18" spans="1:8" ht="15" customHeight="1">
      <c r="A18" s="34" t="s">
        <v>607</v>
      </c>
      <c r="B18" s="34" t="s">
        <v>608</v>
      </c>
      <c r="C18" s="6" t="s">
        <v>529</v>
      </c>
      <c r="D18" s="34">
        <v>4.6250000000000002E-4</v>
      </c>
      <c r="E18" s="34">
        <v>0</v>
      </c>
      <c r="F18" s="34">
        <v>4.4057756053000087E-3</v>
      </c>
      <c r="G18" s="34">
        <v>0</v>
      </c>
      <c r="H18" s="34">
        <v>6.4760786607818586E-4</v>
      </c>
    </row>
    <row r="19" spans="1:8" ht="15" customHeight="1">
      <c r="A19" s="34" t="s">
        <v>649</v>
      </c>
      <c r="B19" s="34" t="s">
        <v>650</v>
      </c>
      <c r="C19" s="6" t="s">
        <v>529</v>
      </c>
      <c r="D19" s="34">
        <v>4.3970000000000001E-4</v>
      </c>
      <c r="E19" s="34">
        <v>0</v>
      </c>
      <c r="F19" s="34">
        <v>2.0476367338286595E-3</v>
      </c>
      <c r="G19" s="34">
        <v>0</v>
      </c>
      <c r="H19" s="34">
        <v>2.1264016784347932E-4</v>
      </c>
    </row>
    <row r="20" spans="1:8" ht="15" customHeight="1">
      <c r="A20" s="34" t="s">
        <v>581</v>
      </c>
      <c r="B20" s="34" t="s">
        <v>582</v>
      </c>
      <c r="C20" s="6" t="s">
        <v>526</v>
      </c>
      <c r="D20" s="34">
        <v>2.0636100000000001E-2</v>
      </c>
      <c r="E20" s="34">
        <v>1.6400000000000001E-2</v>
      </c>
      <c r="F20" s="34">
        <v>9.5219085430392723E-3</v>
      </c>
      <c r="G20" s="34">
        <v>6.6865324693024808E-3</v>
      </c>
      <c r="H20" s="34">
        <v>1.1184089093432572E-2</v>
      </c>
    </row>
    <row r="21" spans="1:8" ht="15" customHeight="1">
      <c r="A21" s="34" t="s">
        <v>673</v>
      </c>
      <c r="B21" s="34" t="s">
        <v>674</v>
      </c>
      <c r="C21" s="6" t="s">
        <v>526</v>
      </c>
      <c r="D21" s="34">
        <v>9.345E-4</v>
      </c>
      <c r="E21" s="34">
        <v>0</v>
      </c>
      <c r="F21" s="34">
        <v>1.3588300773041916E-3</v>
      </c>
      <c r="G21" s="34">
        <v>7.1728883598183666E-4</v>
      </c>
      <c r="H21" s="34">
        <v>0</v>
      </c>
    </row>
    <row r="22" spans="1:8" ht="15" customHeight="1">
      <c r="A22" s="34" t="s">
        <v>659</v>
      </c>
      <c r="B22" s="34" t="s">
        <v>660</v>
      </c>
      <c r="C22" s="6" t="s">
        <v>526</v>
      </c>
      <c r="D22" s="34">
        <v>4.5824000000000004E-3</v>
      </c>
      <c r="E22" s="34">
        <v>3.0999999999999999E-3</v>
      </c>
      <c r="F22" s="34">
        <v>1.7330576758156479E-3</v>
      </c>
      <c r="G22" s="34">
        <v>4.4795546572781459E-4</v>
      </c>
      <c r="H22" s="34">
        <v>2.4945576121734956E-3</v>
      </c>
    </row>
    <row r="23" spans="1:8" ht="15" customHeight="1">
      <c r="A23" s="34" t="s">
        <v>779</v>
      </c>
      <c r="B23" s="34" t="s">
        <v>780</v>
      </c>
      <c r="C23" s="6" t="s">
        <v>526</v>
      </c>
      <c r="D23" s="34">
        <v>7.8180000000000003E-4</v>
      </c>
      <c r="E23" s="34">
        <v>0</v>
      </c>
      <c r="F23" s="34">
        <v>3.1352341341115553E-4</v>
      </c>
      <c r="G23" s="34">
        <v>0</v>
      </c>
      <c r="H23" s="34">
        <v>8.8768428303740592E-4</v>
      </c>
    </row>
    <row r="24" spans="1:8" ht="15" customHeight="1">
      <c r="A24" s="34" t="s">
        <v>899</v>
      </c>
      <c r="B24" s="34" t="s">
        <v>900</v>
      </c>
      <c r="C24" s="6" t="s">
        <v>526</v>
      </c>
      <c r="D24" s="34">
        <v>0</v>
      </c>
      <c r="E24" s="34">
        <v>0</v>
      </c>
      <c r="F24" s="34">
        <v>2.5758065510634857E-5</v>
      </c>
      <c r="G24" s="34">
        <v>0</v>
      </c>
      <c r="H24" s="34">
        <v>7.375107625060657E-5</v>
      </c>
    </row>
    <row r="25" spans="1:8" ht="15" customHeight="1">
      <c r="A25" s="34" t="s">
        <v>885</v>
      </c>
      <c r="B25" s="34" t="s">
        <v>886</v>
      </c>
      <c r="C25" s="6" t="s">
        <v>526</v>
      </c>
      <c r="D25" s="34">
        <v>0</v>
      </c>
      <c r="E25" s="34">
        <v>0</v>
      </c>
      <c r="F25" s="34">
        <v>4.5893865963507271E-5</v>
      </c>
      <c r="G25" s="34">
        <v>0</v>
      </c>
      <c r="H25" s="34">
        <v>2.3350719836944046E-4</v>
      </c>
    </row>
    <row r="26" spans="1:8" ht="15" customHeight="1">
      <c r="A26" s="34" t="s">
        <v>569</v>
      </c>
      <c r="B26" s="34" t="s">
        <v>570</v>
      </c>
      <c r="C26" s="6" t="s">
        <v>526</v>
      </c>
      <c r="D26" s="34">
        <v>0</v>
      </c>
      <c r="E26" s="34">
        <v>0</v>
      </c>
      <c r="F26" s="34">
        <v>1.1246468868263084E-2</v>
      </c>
      <c r="G26" s="34">
        <v>7.9404646155921636E-3</v>
      </c>
      <c r="H26" s="34">
        <v>2.0116026501420931E-2</v>
      </c>
    </row>
    <row r="27" spans="1:8" ht="15" customHeight="1">
      <c r="A27" s="34" t="s">
        <v>741</v>
      </c>
      <c r="B27" s="34" t="s">
        <v>742</v>
      </c>
      <c r="C27" s="6" t="s">
        <v>526</v>
      </c>
      <c r="D27" s="34">
        <v>0</v>
      </c>
      <c r="E27" s="34">
        <v>0</v>
      </c>
      <c r="F27" s="34">
        <v>4.6381937964329908E-4</v>
      </c>
      <c r="G27" s="34">
        <v>0</v>
      </c>
      <c r="H27" s="34">
        <v>8.1230527180940651E-4</v>
      </c>
    </row>
    <row r="28" spans="1:8" ht="15" customHeight="1">
      <c r="A28" s="34" t="s">
        <v>603</v>
      </c>
      <c r="B28" s="34" t="s">
        <v>604</v>
      </c>
      <c r="C28" s="6" t="s">
        <v>526</v>
      </c>
      <c r="D28" s="34">
        <v>9.0486000000000004E-3</v>
      </c>
      <c r="E28" s="34">
        <v>1.7999999999999999E-2</v>
      </c>
      <c r="F28" s="34">
        <v>4.9009657378885317E-3</v>
      </c>
      <c r="G28" s="34">
        <v>2.1288290940337231E-3</v>
      </c>
      <c r="H28" s="34">
        <v>2.815914118928591E-3</v>
      </c>
    </row>
    <row r="29" spans="1:8" ht="15" customHeight="1">
      <c r="A29" s="34" t="s">
        <v>601</v>
      </c>
      <c r="B29" s="34" t="s">
        <v>602</v>
      </c>
      <c r="C29" s="6" t="s">
        <v>526</v>
      </c>
      <c r="D29" s="34">
        <v>0</v>
      </c>
      <c r="E29" s="34">
        <v>3.3E-3</v>
      </c>
      <c r="F29" s="34">
        <v>5.250190179044054E-3</v>
      </c>
      <c r="G29" s="34">
        <v>9.4470278273616187E-4</v>
      </c>
      <c r="H29" s="34">
        <v>6.7333528453319431E-3</v>
      </c>
    </row>
    <row r="30" spans="1:8" ht="15" customHeight="1">
      <c r="A30" s="34" t="s">
        <v>609</v>
      </c>
      <c r="B30" s="34" t="s">
        <v>610</v>
      </c>
      <c r="C30" s="6" t="s">
        <v>526</v>
      </c>
      <c r="D30" s="34">
        <v>5.3559999999999997E-3</v>
      </c>
      <c r="E30" s="34">
        <v>8.0999999999999996E-3</v>
      </c>
      <c r="F30" s="34">
        <v>4.3427268167820793E-3</v>
      </c>
      <c r="G30" s="34">
        <v>4.7214676357422127E-4</v>
      </c>
      <c r="H30" s="34">
        <v>8.8513123728011494E-3</v>
      </c>
    </row>
    <row r="31" spans="1:8" ht="15" customHeight="1">
      <c r="A31" s="34" t="s">
        <v>855</v>
      </c>
      <c r="B31" s="34" t="s">
        <v>856</v>
      </c>
      <c r="C31" s="6" t="s">
        <v>526</v>
      </c>
      <c r="D31" s="34">
        <v>0</v>
      </c>
      <c r="E31" s="34">
        <v>0</v>
      </c>
      <c r="F31" s="34">
        <v>7.4254928884866131E-5</v>
      </c>
      <c r="G31" s="34">
        <v>0</v>
      </c>
      <c r="H31" s="34">
        <v>0</v>
      </c>
    </row>
    <row r="32" spans="1:8" ht="15" customHeight="1">
      <c r="A32" s="34" t="s">
        <v>765</v>
      </c>
      <c r="B32" s="34" t="s">
        <v>766</v>
      </c>
      <c r="C32" s="6" t="s">
        <v>526</v>
      </c>
      <c r="D32" s="34">
        <v>0</v>
      </c>
      <c r="E32" s="34">
        <v>0</v>
      </c>
      <c r="F32" s="34">
        <v>3.8206605197792069E-4</v>
      </c>
      <c r="G32" s="34">
        <v>0</v>
      </c>
      <c r="H32" s="34">
        <v>5.717545074663277E-4</v>
      </c>
    </row>
    <row r="33" spans="1:8" ht="15" customHeight="1">
      <c r="A33" s="34" t="s">
        <v>889</v>
      </c>
      <c r="B33" s="34" t="s">
        <v>890</v>
      </c>
      <c r="C33" s="6" t="s">
        <v>526</v>
      </c>
      <c r="D33" s="34">
        <v>2.5910000000000001E-4</v>
      </c>
      <c r="E33" s="34">
        <v>0</v>
      </c>
      <c r="F33" s="34">
        <v>4.5174854630916063E-5</v>
      </c>
      <c r="G33" s="34">
        <v>0</v>
      </c>
      <c r="H33" s="34">
        <v>0</v>
      </c>
    </row>
    <row r="34" spans="1:8" ht="15" customHeight="1">
      <c r="A34" s="34" t="s">
        <v>875</v>
      </c>
      <c r="B34" s="34" t="s">
        <v>876</v>
      </c>
      <c r="C34" s="6" t="s">
        <v>526</v>
      </c>
      <c r="D34" s="34">
        <v>0</v>
      </c>
      <c r="E34" s="34">
        <v>0</v>
      </c>
      <c r="F34" s="34">
        <v>5.5045000840562529E-5</v>
      </c>
      <c r="G34" s="34">
        <v>0</v>
      </c>
      <c r="H34" s="34">
        <v>0</v>
      </c>
    </row>
    <row r="35" spans="1:8" ht="15" customHeight="1">
      <c r="A35" s="34" t="s">
        <v>753</v>
      </c>
      <c r="B35" s="34" t="s">
        <v>754</v>
      </c>
      <c r="C35" s="6" t="s">
        <v>526</v>
      </c>
      <c r="D35" s="34">
        <v>0</v>
      </c>
      <c r="E35" s="34">
        <v>0</v>
      </c>
      <c r="F35" s="34">
        <v>4.1426680388023906E-4</v>
      </c>
      <c r="G35" s="34">
        <v>1.4554524397989666E-4</v>
      </c>
      <c r="H35" s="34">
        <v>8.8278007203348682E-4</v>
      </c>
    </row>
    <row r="36" spans="1:8" ht="15" customHeight="1">
      <c r="A36" s="34" t="s">
        <v>687</v>
      </c>
      <c r="B36" s="34" t="s">
        <v>688</v>
      </c>
      <c r="C36" s="6" t="s">
        <v>526</v>
      </c>
      <c r="D36" s="34">
        <v>0</v>
      </c>
      <c r="E36" s="34">
        <v>2.0999999999999999E-3</v>
      </c>
      <c r="F36" s="34">
        <v>1.159363661398445E-3</v>
      </c>
      <c r="G36" s="34">
        <v>0</v>
      </c>
      <c r="H36" s="34">
        <v>9.0830748462442329E-4</v>
      </c>
    </row>
    <row r="37" spans="1:8" ht="15" customHeight="1">
      <c r="A37" s="34" t="s">
        <v>735</v>
      </c>
      <c r="B37" s="34" t="s">
        <v>736</v>
      </c>
      <c r="C37" s="6" t="s">
        <v>526</v>
      </c>
      <c r="D37" s="34">
        <v>0</v>
      </c>
      <c r="E37" s="34">
        <v>0</v>
      </c>
      <c r="F37" s="34">
        <v>4.9736034868670123E-4</v>
      </c>
      <c r="G37" s="34">
        <v>0</v>
      </c>
      <c r="H37" s="34">
        <v>2.9334847396375412E-4</v>
      </c>
    </row>
    <row r="38" spans="1:8" ht="15" customHeight="1">
      <c r="A38" s="34" t="s">
        <v>771</v>
      </c>
      <c r="B38" s="34" t="s">
        <v>772</v>
      </c>
      <c r="C38" s="6" t="s">
        <v>526</v>
      </c>
      <c r="D38" s="34">
        <v>0</v>
      </c>
      <c r="E38" s="34">
        <v>0</v>
      </c>
      <c r="F38" s="34">
        <v>3.4254439617110625E-4</v>
      </c>
      <c r="G38" s="34">
        <v>5.1747953608855209E-5</v>
      </c>
      <c r="H38" s="34">
        <v>2.6553595549679823E-4</v>
      </c>
    </row>
    <row r="39" spans="1:8" ht="15" customHeight="1">
      <c r="A39" s="34" t="s">
        <v>555</v>
      </c>
      <c r="B39" s="34" t="s">
        <v>556</v>
      </c>
      <c r="C39" s="6" t="s">
        <v>526</v>
      </c>
      <c r="D39" s="34">
        <v>2.04417E-2</v>
      </c>
      <c r="E39" s="34">
        <v>1.4200000000000001E-2</v>
      </c>
      <c r="F39" s="34">
        <v>1.7279800154237673E-2</v>
      </c>
      <c r="G39" s="34">
        <v>1.2023310805118533E-2</v>
      </c>
      <c r="H39" s="34">
        <v>1.8074962034035694E-2</v>
      </c>
    </row>
    <row r="40" spans="1:8" ht="15" customHeight="1">
      <c r="A40" s="34" t="s">
        <v>591</v>
      </c>
      <c r="B40" s="34" t="s">
        <v>592</v>
      </c>
      <c r="C40" s="6" t="s">
        <v>526</v>
      </c>
      <c r="D40" s="34">
        <v>7.6077000000000002E-3</v>
      </c>
      <c r="E40" s="34">
        <v>5.7999999999999996E-3</v>
      </c>
      <c r="F40" s="34">
        <v>7.6042365270580746E-3</v>
      </c>
      <c r="G40" s="34">
        <v>6.0063410371661123E-3</v>
      </c>
      <c r="H40" s="34">
        <v>8.7369367280284178E-3</v>
      </c>
    </row>
    <row r="41" spans="1:8" ht="15" customHeight="1">
      <c r="A41" s="34" t="s">
        <v>553</v>
      </c>
      <c r="B41" s="34" t="s">
        <v>554</v>
      </c>
      <c r="C41" s="6" t="s">
        <v>526</v>
      </c>
      <c r="D41" s="34">
        <v>0</v>
      </c>
      <c r="E41" s="34">
        <v>0</v>
      </c>
      <c r="F41" s="34">
        <v>2.2051354583910672E-2</v>
      </c>
      <c r="G41" s="34">
        <v>1.5467796847064721E-2</v>
      </c>
      <c r="H41" s="34">
        <v>2.0116026501420931E-2</v>
      </c>
    </row>
    <row r="42" spans="1:8" ht="15" customHeight="1">
      <c r="A42" s="34" t="s">
        <v>605</v>
      </c>
      <c r="B42" s="34" t="s">
        <v>606</v>
      </c>
      <c r="C42" s="6" t="s">
        <v>526</v>
      </c>
      <c r="D42" s="34">
        <v>7.1000000000000004E-3</v>
      </c>
      <c r="E42" s="34">
        <v>6.3E-3</v>
      </c>
      <c r="F42" s="34">
        <v>4.647016781277903E-3</v>
      </c>
      <c r="G42" s="34">
        <v>2.4699567637471976E-3</v>
      </c>
      <c r="H42" s="34">
        <v>4.9772506397073642E-3</v>
      </c>
    </row>
    <row r="43" spans="1:8" ht="15" customHeight="1">
      <c r="A43" s="34" t="s">
        <v>627</v>
      </c>
      <c r="B43" s="34" t="s">
        <v>628</v>
      </c>
      <c r="C43" s="6" t="s">
        <v>526</v>
      </c>
      <c r="D43" s="34">
        <v>3.607E-3</v>
      </c>
      <c r="E43" s="34">
        <v>2E-3</v>
      </c>
      <c r="F43" s="34">
        <v>3.2909593765362865E-3</v>
      </c>
      <c r="G43" s="34">
        <v>1.1143505248380513E-3</v>
      </c>
      <c r="H43" s="34">
        <v>2.6668777973906216E-3</v>
      </c>
    </row>
    <row r="44" spans="1:8" ht="15" customHeight="1">
      <c r="A44" s="34" t="s">
        <v>541</v>
      </c>
      <c r="B44" s="34" t="s">
        <v>542</v>
      </c>
      <c r="C44" s="6" t="s">
        <v>526</v>
      </c>
      <c r="D44" s="34">
        <v>8.6370299999999997E-2</v>
      </c>
      <c r="E44" s="34">
        <v>6.7299999999999999E-2</v>
      </c>
      <c r="F44" s="34">
        <v>4.8247754210577455E-2</v>
      </c>
      <c r="G44" s="34">
        <v>2.7014869697287107E-2</v>
      </c>
      <c r="H44" s="34">
        <v>5.8752100243441699E-2</v>
      </c>
    </row>
    <row r="45" spans="1:8" ht="15" customHeight="1">
      <c r="A45" s="34" t="s">
        <v>571</v>
      </c>
      <c r="B45" s="34" t="s">
        <v>572</v>
      </c>
      <c r="C45" s="6" t="s">
        <v>526</v>
      </c>
      <c r="D45" s="34">
        <v>1.3782300000000001E-2</v>
      </c>
      <c r="E45" s="34">
        <v>5.7999999999999996E-3</v>
      </c>
      <c r="F45" s="34">
        <v>1.1236038554132037E-2</v>
      </c>
      <c r="G45" s="34">
        <v>7.4075941628839815E-3</v>
      </c>
      <c r="H45" s="34">
        <v>1.2894636123376855E-2</v>
      </c>
    </row>
    <row r="46" spans="1:8" ht="15" customHeight="1">
      <c r="A46" s="34" t="s">
        <v>699</v>
      </c>
      <c r="B46" s="34" t="s">
        <v>700</v>
      </c>
      <c r="C46" s="6" t="s">
        <v>526</v>
      </c>
      <c r="D46" s="34">
        <v>2.1992000000000001E-3</v>
      </c>
      <c r="E46" s="34">
        <v>2.2000000000000001E-3</v>
      </c>
      <c r="F46" s="34">
        <v>8.7211265880673429E-4</v>
      </c>
      <c r="G46" s="34">
        <v>0</v>
      </c>
      <c r="H46" s="34">
        <v>1.734213935420342E-3</v>
      </c>
    </row>
    <row r="47" spans="1:8" ht="15" customHeight="1">
      <c r="A47" s="34" t="s">
        <v>565</v>
      </c>
      <c r="B47" s="34" t="s">
        <v>566</v>
      </c>
      <c r="C47" s="6" t="s">
        <v>526</v>
      </c>
      <c r="D47" s="34">
        <v>1.4738899999999999E-2</v>
      </c>
      <c r="E47" s="34">
        <v>3.7000000000000002E-3</v>
      </c>
      <c r="F47" s="34">
        <v>1.1931404852572464E-2</v>
      </c>
      <c r="G47" s="34">
        <v>8.9727232384579567E-3</v>
      </c>
      <c r="H47" s="34">
        <v>1.4989004588991977E-2</v>
      </c>
    </row>
    <row r="48" spans="1:8" ht="15" customHeight="1">
      <c r="A48" s="34" t="s">
        <v>631</v>
      </c>
      <c r="B48" s="34" t="s">
        <v>632</v>
      </c>
      <c r="C48" s="6" t="s">
        <v>526</v>
      </c>
      <c r="D48" s="34">
        <v>5.7958000000000003E-3</v>
      </c>
      <c r="E48" s="34">
        <v>0</v>
      </c>
      <c r="F48" s="34">
        <v>3.1398646013820713E-3</v>
      </c>
      <c r="G48" s="34">
        <v>9.2862543741547437E-4</v>
      </c>
      <c r="H48" s="34">
        <v>3.5179608682247379E-3</v>
      </c>
    </row>
    <row r="49" spans="1:8" ht="15" customHeight="1">
      <c r="A49" s="34" t="s">
        <v>691</v>
      </c>
      <c r="B49" s="34" t="s">
        <v>692</v>
      </c>
      <c r="C49" s="6" t="s">
        <v>526</v>
      </c>
      <c r="D49" s="34">
        <v>3.211E-4</v>
      </c>
      <c r="E49" s="34">
        <v>0</v>
      </c>
      <c r="F49" s="34">
        <v>1.081499525923413E-3</v>
      </c>
      <c r="G49" s="34">
        <v>0</v>
      </c>
      <c r="H49" s="34">
        <v>4.1141491984781242E-4</v>
      </c>
    </row>
    <row r="50" spans="1:8" ht="15" customHeight="1">
      <c r="A50" s="34" t="s">
        <v>629</v>
      </c>
      <c r="B50" s="34" t="s">
        <v>630</v>
      </c>
      <c r="C50" s="6" t="s">
        <v>526</v>
      </c>
      <c r="D50" s="34">
        <v>4.6794000000000002E-3</v>
      </c>
      <c r="E50" s="34">
        <v>2.5000000000000001E-3</v>
      </c>
      <c r="F50" s="34">
        <v>3.2594977434115724E-3</v>
      </c>
      <c r="G50" s="34">
        <v>2.6484283951727014E-3</v>
      </c>
      <c r="H50" s="34">
        <v>3.9193370460638326E-3</v>
      </c>
    </row>
    <row r="51" spans="1:8" ht="15" customHeight="1">
      <c r="A51" s="34" t="s">
        <v>829</v>
      </c>
      <c r="B51" s="34" t="s">
        <v>830</v>
      </c>
      <c r="C51" s="6" t="s">
        <v>526</v>
      </c>
      <c r="D51" s="34">
        <v>2.6120000000000001E-4</v>
      </c>
      <c r="E51" s="34">
        <v>1.8E-3</v>
      </c>
      <c r="F51" s="34">
        <v>1.2385555891872738E-4</v>
      </c>
      <c r="G51" s="34">
        <v>0</v>
      </c>
      <c r="H51" s="34">
        <v>8.8175618875442296E-5</v>
      </c>
    </row>
    <row r="52" spans="1:8" ht="15" customHeight="1">
      <c r="A52" s="34" t="s">
        <v>677</v>
      </c>
      <c r="B52" s="34" t="s">
        <v>678</v>
      </c>
      <c r="C52" s="6" t="s">
        <v>526</v>
      </c>
      <c r="D52" s="34">
        <v>2.3847999999999999E-3</v>
      </c>
      <c r="E52" s="34">
        <v>0</v>
      </c>
      <c r="F52" s="34">
        <v>1.3101683866615086E-3</v>
      </c>
      <c r="G52" s="34">
        <v>4.650671542153447E-4</v>
      </c>
      <c r="H52" s="34">
        <v>1.5371845437961316E-3</v>
      </c>
    </row>
    <row r="53" spans="1:8" ht="15" customHeight="1">
      <c r="A53" s="34" t="s">
        <v>781</v>
      </c>
      <c r="B53" s="34" t="s">
        <v>782</v>
      </c>
      <c r="C53" s="6" t="s">
        <v>526</v>
      </c>
      <c r="D53" s="34">
        <v>9.5189999999999999E-4</v>
      </c>
      <c r="E53" s="34">
        <v>0</v>
      </c>
      <c r="F53" s="34">
        <v>3.0362108646757823E-4</v>
      </c>
      <c r="G53" s="34">
        <v>0</v>
      </c>
      <c r="H53" s="34">
        <v>6.1684936334180634E-4</v>
      </c>
    </row>
    <row r="54" spans="1:8" ht="15" customHeight="1">
      <c r="A54" s="34" t="s">
        <v>851</v>
      </c>
      <c r="B54" s="34" t="s">
        <v>852</v>
      </c>
      <c r="C54" s="6" t="s">
        <v>526</v>
      </c>
      <c r="D54" s="34">
        <v>0</v>
      </c>
      <c r="E54" s="34">
        <v>0</v>
      </c>
      <c r="F54" s="34">
        <v>8.3817345662064266E-5</v>
      </c>
      <c r="G54" s="34">
        <v>0</v>
      </c>
      <c r="H54" s="34">
        <v>8.5241969364654795E-4</v>
      </c>
    </row>
    <row r="55" spans="1:8" ht="15" customHeight="1">
      <c r="A55" s="34" t="s">
        <v>543</v>
      </c>
      <c r="B55" s="34" t="s">
        <v>544</v>
      </c>
      <c r="C55" s="6" t="s">
        <v>526</v>
      </c>
      <c r="D55" s="34">
        <v>3.8018900000000001E-2</v>
      </c>
      <c r="E55" s="34">
        <v>3.8699999999999998E-2</v>
      </c>
      <c r="F55" s="34">
        <v>3.1709869595939334E-2</v>
      </c>
      <c r="G55" s="34">
        <v>1.2341385829512701E-2</v>
      </c>
      <c r="H55" s="34">
        <v>4.6615769583807684E-2</v>
      </c>
    </row>
    <row r="56" spans="1:8" ht="15" customHeight="1">
      <c r="A56" s="34" t="s">
        <v>575</v>
      </c>
      <c r="B56" s="34" t="s">
        <v>576</v>
      </c>
      <c r="C56" s="6" t="s">
        <v>526</v>
      </c>
      <c r="D56" s="34">
        <v>0</v>
      </c>
      <c r="E56" s="34">
        <v>1.66E-2</v>
      </c>
      <c r="F56" s="34">
        <v>1.0892183012989096E-2</v>
      </c>
      <c r="G56" s="34">
        <v>3.9064959314263894E-3</v>
      </c>
      <c r="H56" s="34">
        <v>2.2215483999941148E-2</v>
      </c>
    </row>
    <row r="57" spans="1:8" ht="15" customHeight="1">
      <c r="A57" s="34" t="s">
        <v>823</v>
      </c>
      <c r="B57" s="34" t="s">
        <v>824</v>
      </c>
      <c r="C57" s="6" t="s">
        <v>526</v>
      </c>
      <c r="D57" s="34">
        <v>8.989E-4</v>
      </c>
      <c r="E57" s="34">
        <v>5.0000000000000001E-3</v>
      </c>
      <c r="F57" s="34">
        <v>1.3519586568160139E-4</v>
      </c>
      <c r="G57" s="34">
        <v>0</v>
      </c>
      <c r="H57" s="34">
        <v>1.722026904491707E-4</v>
      </c>
    </row>
    <row r="58" spans="1:8" ht="15" customHeight="1">
      <c r="A58" s="34" t="s">
        <v>695</v>
      </c>
      <c r="B58" s="34" t="s">
        <v>696</v>
      </c>
      <c r="C58" s="6" t="s">
        <v>526</v>
      </c>
      <c r="D58" s="34">
        <v>4.0273000000000002E-3</v>
      </c>
      <c r="E58" s="34">
        <v>0</v>
      </c>
      <c r="F58" s="34">
        <v>1.0120482827190407E-3</v>
      </c>
      <c r="G58" s="34">
        <v>3.6315684414747642E-4</v>
      </c>
      <c r="H58" s="34">
        <v>9.1781017701074918E-4</v>
      </c>
    </row>
    <row r="59" spans="1:8" ht="15" customHeight="1">
      <c r="A59" s="34" t="s">
        <v>775</v>
      </c>
      <c r="B59" s="34" t="s">
        <v>776</v>
      </c>
      <c r="C59" s="6" t="s">
        <v>526</v>
      </c>
      <c r="D59" s="34">
        <v>0</v>
      </c>
      <c r="E59" s="34">
        <v>0</v>
      </c>
      <c r="F59" s="34">
        <v>3.3906745625124867E-4</v>
      </c>
      <c r="G59" s="34">
        <v>0</v>
      </c>
      <c r="H59" s="34">
        <v>4.1822341529292251E-4</v>
      </c>
    </row>
    <row r="60" spans="1:8" ht="15" customHeight="1">
      <c r="A60" s="34" t="s">
        <v>881</v>
      </c>
      <c r="B60" s="34" t="s">
        <v>882</v>
      </c>
      <c r="C60" s="6" t="s">
        <v>526</v>
      </c>
      <c r="D60" s="34">
        <v>0</v>
      </c>
      <c r="E60" s="34">
        <v>0</v>
      </c>
      <c r="F60" s="34">
        <v>4.7884374365753679E-5</v>
      </c>
      <c r="G60" s="34">
        <v>0</v>
      </c>
      <c r="H60" s="34">
        <v>1.7220266197361599E-4</v>
      </c>
    </row>
    <row r="61" spans="1:8" ht="15" customHeight="1">
      <c r="A61" s="34" t="s">
        <v>857</v>
      </c>
      <c r="B61" s="34" t="s">
        <v>858</v>
      </c>
      <c r="C61" s="6" t="s">
        <v>526</v>
      </c>
      <c r="D61" s="34">
        <v>5.6599999999999999E-4</v>
      </c>
      <c r="E61" s="34">
        <v>4.5999999999999999E-3</v>
      </c>
      <c r="F61" s="34">
        <v>6.9681562240469391E-5</v>
      </c>
      <c r="G61" s="34">
        <v>0</v>
      </c>
      <c r="H61" s="34">
        <v>3.4133874304699704E-4</v>
      </c>
    </row>
    <row r="62" spans="1:8" ht="15" customHeight="1">
      <c r="A62" s="34" t="s">
        <v>847</v>
      </c>
      <c r="B62" s="34" t="s">
        <v>848</v>
      </c>
      <c r="C62" s="6" t="s">
        <v>526</v>
      </c>
      <c r="D62" s="34">
        <v>4.3429999999999999E-4</v>
      </c>
      <c r="E62" s="34">
        <v>0</v>
      </c>
      <c r="F62" s="34">
        <v>8.9577067949391176E-5</v>
      </c>
      <c r="G62" s="34">
        <v>0</v>
      </c>
      <c r="H62" s="34">
        <v>1.5290437976599923E-4</v>
      </c>
    </row>
    <row r="63" spans="1:8" ht="15" customHeight="1">
      <c r="A63" s="34" t="s">
        <v>737</v>
      </c>
      <c r="B63" s="34" t="s">
        <v>738</v>
      </c>
      <c r="C63" s="6" t="s">
        <v>526</v>
      </c>
      <c r="D63" s="34">
        <v>2.5672E-3</v>
      </c>
      <c r="E63" s="34">
        <v>3.7000000000000002E-3</v>
      </c>
      <c r="F63" s="34">
        <v>4.8751344653629483E-4</v>
      </c>
      <c r="G63" s="34">
        <v>0</v>
      </c>
      <c r="H63" s="34">
        <v>6.1566929401586515E-4</v>
      </c>
    </row>
    <row r="64" spans="1:8" ht="15" customHeight="1">
      <c r="A64" s="34" t="s">
        <v>727</v>
      </c>
      <c r="B64" s="34" t="s">
        <v>728</v>
      </c>
      <c r="C64" s="6" t="s">
        <v>526</v>
      </c>
      <c r="D64" s="34">
        <v>1.0453999999999999E-3</v>
      </c>
      <c r="E64" s="34">
        <v>0</v>
      </c>
      <c r="F64" s="34">
        <v>6.5469485862818466E-4</v>
      </c>
      <c r="G64" s="34">
        <v>0</v>
      </c>
      <c r="H64" s="34">
        <v>1.0830050528637075E-3</v>
      </c>
    </row>
    <row r="65" spans="1:8" ht="15" customHeight="1">
      <c r="A65" s="34" t="s">
        <v>595</v>
      </c>
      <c r="B65" s="34" t="s">
        <v>596</v>
      </c>
      <c r="C65" s="6" t="s">
        <v>526</v>
      </c>
      <c r="D65" s="34">
        <v>9.3168000000000001E-3</v>
      </c>
      <c r="E65" s="34">
        <v>6.4000000000000003E-3</v>
      </c>
      <c r="F65" s="34">
        <v>6.3193912982638925E-3</v>
      </c>
      <c r="G65" s="34">
        <v>4.5857324622761708E-3</v>
      </c>
      <c r="H65" s="34">
        <v>7.5191542747914735E-3</v>
      </c>
    </row>
    <row r="66" spans="1:8" ht="15" customHeight="1">
      <c r="A66" s="34" t="s">
        <v>883</v>
      </c>
      <c r="B66" s="34" t="s">
        <v>884</v>
      </c>
      <c r="C66" s="6" t="s">
        <v>526</v>
      </c>
      <c r="D66" s="34">
        <v>0</v>
      </c>
      <c r="E66" s="34">
        <v>0</v>
      </c>
      <c r="F66" s="34">
        <v>4.7302104614522444E-5</v>
      </c>
      <c r="G66" s="34">
        <v>0</v>
      </c>
      <c r="H66" s="34">
        <v>3.0751332602996977E-4</v>
      </c>
    </row>
    <row r="67" spans="1:8" ht="15" customHeight="1">
      <c r="A67" s="34" t="s">
        <v>787</v>
      </c>
      <c r="B67" s="34" t="s">
        <v>788</v>
      </c>
      <c r="C67" s="6" t="s">
        <v>526</v>
      </c>
      <c r="D67" s="34">
        <v>2.9710000000000001E-4</v>
      </c>
      <c r="E67" s="34">
        <v>0</v>
      </c>
      <c r="F67" s="34">
        <v>2.8533598835775941E-4</v>
      </c>
      <c r="G67" s="34">
        <v>3.9617809096133032E-5</v>
      </c>
      <c r="H67" s="34">
        <v>3.0751332602996977E-4</v>
      </c>
    </row>
    <row r="68" spans="1:8" ht="15" customHeight="1">
      <c r="A68" s="34" t="s">
        <v>767</v>
      </c>
      <c r="B68" s="34" t="s">
        <v>768</v>
      </c>
      <c r="C68" s="6" t="s">
        <v>526</v>
      </c>
      <c r="D68" s="34">
        <v>0</v>
      </c>
      <c r="E68" s="34">
        <v>0</v>
      </c>
      <c r="F68" s="34">
        <v>3.7468477451084816E-4</v>
      </c>
      <c r="G68" s="34">
        <v>0</v>
      </c>
      <c r="H68" s="34">
        <v>7.2317295715345969E-4</v>
      </c>
    </row>
    <row r="69" spans="1:8" ht="15" customHeight="1">
      <c r="A69" s="34" t="s">
        <v>849</v>
      </c>
      <c r="B69" s="34" t="s">
        <v>850</v>
      </c>
      <c r="C69" s="6" t="s">
        <v>526</v>
      </c>
      <c r="D69" s="34">
        <v>0</v>
      </c>
      <c r="E69" s="34">
        <v>0</v>
      </c>
      <c r="F69" s="34">
        <v>8.8548344910028184E-5</v>
      </c>
      <c r="G69" s="34"/>
      <c r="H69" s="34">
        <v>0</v>
      </c>
    </row>
    <row r="70" spans="1:8" ht="15" customHeight="1">
      <c r="A70" s="34" t="s">
        <v>797</v>
      </c>
      <c r="B70" s="34" t="s">
        <v>798</v>
      </c>
      <c r="C70" s="6" t="s">
        <v>526</v>
      </c>
      <c r="D70" s="34">
        <v>0</v>
      </c>
      <c r="E70" s="34">
        <v>0</v>
      </c>
      <c r="F70" s="34">
        <v>1.9018951263203622E-4</v>
      </c>
      <c r="G70" s="34">
        <v>0</v>
      </c>
      <c r="H70" s="34">
        <v>5.4900372219246984E-4</v>
      </c>
    </row>
    <row r="71" spans="1:8" ht="15" customHeight="1">
      <c r="A71" s="34" t="s">
        <v>817</v>
      </c>
      <c r="B71" s="34" t="s">
        <v>818</v>
      </c>
      <c r="C71" s="6" t="s">
        <v>526</v>
      </c>
      <c r="D71" s="34">
        <v>0</v>
      </c>
      <c r="E71" s="34">
        <v>0</v>
      </c>
      <c r="F71" s="34">
        <v>1.6049716608908487E-4</v>
      </c>
      <c r="G71" s="34">
        <v>0</v>
      </c>
      <c r="H71" s="34">
        <v>1.6264049540043904E-4</v>
      </c>
    </row>
    <row r="72" spans="1:8" ht="15" customHeight="1">
      <c r="A72" s="34" t="s">
        <v>877</v>
      </c>
      <c r="B72" s="34" t="s">
        <v>878</v>
      </c>
      <c r="C72" s="6" t="s">
        <v>526</v>
      </c>
      <c r="D72" s="34">
        <v>0</v>
      </c>
      <c r="E72" s="34">
        <v>0</v>
      </c>
      <c r="F72" s="34">
        <v>4.8822733368927165E-5</v>
      </c>
      <c r="G72" s="34">
        <v>0</v>
      </c>
      <c r="H72" s="34">
        <v>3.3607118111332238E-4</v>
      </c>
    </row>
    <row r="73" spans="1:8" ht="15" customHeight="1">
      <c r="A73" s="34" t="s">
        <v>913</v>
      </c>
      <c r="B73" s="34" t="s">
        <v>914</v>
      </c>
      <c r="C73" s="6" t="s">
        <v>526</v>
      </c>
      <c r="D73" s="34">
        <v>0</v>
      </c>
      <c r="E73" s="34">
        <v>2.5000000000000001E-3</v>
      </c>
      <c r="F73" s="34">
        <v>0</v>
      </c>
      <c r="G73" s="34">
        <v>0</v>
      </c>
      <c r="H73" s="34">
        <v>0</v>
      </c>
    </row>
    <row r="74" spans="1:8" ht="15" customHeight="1">
      <c r="A74" s="34" t="s">
        <v>825</v>
      </c>
      <c r="B74" s="34" t="s">
        <v>826</v>
      </c>
      <c r="C74" s="6" t="s">
        <v>526</v>
      </c>
      <c r="D74" s="34">
        <v>0</v>
      </c>
      <c r="E74" s="34">
        <v>0</v>
      </c>
      <c r="F74" s="34">
        <v>1.2932876981579236E-4</v>
      </c>
      <c r="G74" s="34">
        <v>0</v>
      </c>
      <c r="H74" s="34">
        <v>0</v>
      </c>
    </row>
    <row r="75" spans="1:8" ht="15" customHeight="1">
      <c r="A75" s="34" t="s">
        <v>845</v>
      </c>
      <c r="B75" s="34" t="s">
        <v>846</v>
      </c>
      <c r="C75" s="6" t="s">
        <v>526</v>
      </c>
      <c r="D75" s="34">
        <v>8.7980000000000003E-4</v>
      </c>
      <c r="E75" s="34">
        <v>0</v>
      </c>
      <c r="F75" s="34">
        <v>9.1647167277054552E-5</v>
      </c>
      <c r="G75" s="34">
        <v>0</v>
      </c>
      <c r="H75" s="34">
        <v>0</v>
      </c>
    </row>
    <row r="76" spans="1:8" ht="15" customHeight="1">
      <c r="A76" s="34" t="s">
        <v>815</v>
      </c>
      <c r="B76" s="34" t="s">
        <v>816</v>
      </c>
      <c r="C76" s="6" t="s">
        <v>526</v>
      </c>
      <c r="D76" s="34">
        <v>0</v>
      </c>
      <c r="E76" s="34">
        <v>0</v>
      </c>
      <c r="F76" s="34">
        <v>1.6617783124080459E-4</v>
      </c>
      <c r="G76" s="34">
        <v>0</v>
      </c>
      <c r="H76" s="34">
        <v>1.1247120982408741E-3</v>
      </c>
    </row>
    <row r="77" spans="1:8" ht="15" customHeight="1">
      <c r="A77" s="34" t="s">
        <v>791</v>
      </c>
      <c r="B77" s="34" t="s">
        <v>792</v>
      </c>
      <c r="C77" s="6" t="s">
        <v>526</v>
      </c>
      <c r="D77" s="34">
        <v>0</v>
      </c>
      <c r="E77" s="34">
        <v>0</v>
      </c>
      <c r="F77" s="34">
        <v>2.5586543896569558E-4</v>
      </c>
      <c r="G77" s="34">
        <v>0</v>
      </c>
      <c r="H77" s="34">
        <v>2.6312982849373859E-4</v>
      </c>
    </row>
    <row r="78" spans="1:8" ht="15" customHeight="1">
      <c r="A78" s="34" t="s">
        <v>705</v>
      </c>
      <c r="B78" s="34" t="s">
        <v>706</v>
      </c>
      <c r="C78" s="6" t="s">
        <v>526</v>
      </c>
      <c r="D78" s="34">
        <v>0</v>
      </c>
      <c r="E78" s="34">
        <v>0</v>
      </c>
      <c r="F78" s="34">
        <v>8.4473027051633592E-4</v>
      </c>
      <c r="G78" s="34">
        <v>0</v>
      </c>
      <c r="H78" s="34">
        <v>6.4380628329565464E-4</v>
      </c>
    </row>
    <row r="79" spans="1:8" ht="15" customHeight="1">
      <c r="A79" s="34" t="s">
        <v>651</v>
      </c>
      <c r="B79" s="34" t="s">
        <v>652</v>
      </c>
      <c r="C79" s="6" t="s">
        <v>526</v>
      </c>
      <c r="D79" s="34">
        <v>0</v>
      </c>
      <c r="E79" s="34">
        <v>2.3E-3</v>
      </c>
      <c r="F79" s="34">
        <v>1.9686944901100064E-3</v>
      </c>
      <c r="G79" s="34">
        <v>0</v>
      </c>
      <c r="H79" s="34">
        <v>8.1751009099131238E-4</v>
      </c>
    </row>
    <row r="80" spans="1:8" ht="15" customHeight="1">
      <c r="A80" s="34" t="s">
        <v>795</v>
      </c>
      <c r="B80" s="34" t="s">
        <v>796</v>
      </c>
      <c r="C80" s="6" t="s">
        <v>526</v>
      </c>
      <c r="D80" s="34">
        <v>0</v>
      </c>
      <c r="E80" s="34">
        <v>0</v>
      </c>
      <c r="F80" s="34">
        <v>2.1565037723974333E-4</v>
      </c>
      <c r="G80" s="34">
        <v>0</v>
      </c>
      <c r="H80" s="34">
        <v>0</v>
      </c>
    </row>
    <row r="81" spans="1:8" ht="15" customHeight="1">
      <c r="A81" s="34" t="s">
        <v>879</v>
      </c>
      <c r="B81" s="34" t="s">
        <v>880</v>
      </c>
      <c r="C81" s="6" t="s">
        <v>526</v>
      </c>
      <c r="D81" s="34">
        <v>0</v>
      </c>
      <c r="E81" s="34">
        <v>0</v>
      </c>
      <c r="F81" s="34">
        <v>4.7942970575965202E-5</v>
      </c>
      <c r="G81" s="34">
        <v>0</v>
      </c>
      <c r="H81" s="34">
        <v>0</v>
      </c>
    </row>
    <row r="82" spans="1:8" ht="15" customHeight="1">
      <c r="A82" s="34" t="s">
        <v>743</v>
      </c>
      <c r="B82" s="34" t="s">
        <v>744</v>
      </c>
      <c r="C82" s="6" t="s">
        <v>526</v>
      </c>
      <c r="D82" s="34">
        <v>0</v>
      </c>
      <c r="E82" s="34">
        <v>0</v>
      </c>
      <c r="F82" s="34">
        <v>4.6299229798944845E-4</v>
      </c>
      <c r="G82" s="34">
        <v>0</v>
      </c>
      <c r="H82" s="34">
        <v>7.305394213356595E-4</v>
      </c>
    </row>
    <row r="83" spans="1:8" ht="15" customHeight="1">
      <c r="A83" s="34" t="s">
        <v>873</v>
      </c>
      <c r="B83" s="34" t="s">
        <v>874</v>
      </c>
      <c r="C83" s="6" t="s">
        <v>526</v>
      </c>
      <c r="D83" s="34">
        <v>5.2709999999999996E-4</v>
      </c>
      <c r="E83" s="34">
        <v>0</v>
      </c>
      <c r="F83" s="34">
        <v>5.7388696548722611E-5</v>
      </c>
      <c r="G83" s="34">
        <v>0</v>
      </c>
      <c r="H83" s="34">
        <v>2.662402588730017E-4</v>
      </c>
    </row>
    <row r="84" spans="1:8" ht="15" customHeight="1">
      <c r="A84" s="34" t="s">
        <v>793</v>
      </c>
      <c r="B84" s="34" t="s">
        <v>794</v>
      </c>
      <c r="C84" s="6" t="s">
        <v>526</v>
      </c>
      <c r="D84" s="34">
        <v>0</v>
      </c>
      <c r="E84" s="34">
        <v>0</v>
      </c>
      <c r="F84" s="34">
        <v>2.1756270805246689E-4</v>
      </c>
      <c r="G84" s="34">
        <v>0</v>
      </c>
      <c r="H84" s="34">
        <v>1.4760228037629023E-4</v>
      </c>
    </row>
    <row r="85" spans="1:8" ht="15" customHeight="1">
      <c r="A85" s="34" t="s">
        <v>723</v>
      </c>
      <c r="B85" s="34" t="s">
        <v>724</v>
      </c>
      <c r="C85" s="6" t="s">
        <v>526</v>
      </c>
      <c r="D85" s="34">
        <v>0</v>
      </c>
      <c r="E85" s="34">
        <v>0</v>
      </c>
      <c r="F85" s="34">
        <v>6.7345311810713623E-4</v>
      </c>
      <c r="G85" s="34">
        <v>0</v>
      </c>
      <c r="H85" s="34">
        <v>6.0795927070059686E-5</v>
      </c>
    </row>
    <row r="86" spans="1:8" ht="15" customHeight="1">
      <c r="A86" s="34" t="s">
        <v>747</v>
      </c>
      <c r="B86" s="34" t="s">
        <v>748</v>
      </c>
      <c r="C86" s="6" t="s">
        <v>526</v>
      </c>
      <c r="D86" s="34">
        <v>0</v>
      </c>
      <c r="E86" s="34">
        <v>0</v>
      </c>
      <c r="F86" s="34">
        <v>4.4677852662981007E-4</v>
      </c>
      <c r="G86" s="34">
        <v>1.2043360203753254E-4</v>
      </c>
      <c r="H86" s="34">
        <v>4.8115565466827091E-4</v>
      </c>
    </row>
    <row r="87" spans="1:8" ht="15" customHeight="1">
      <c r="A87" s="34" t="s">
        <v>777</v>
      </c>
      <c r="B87" s="34" t="s">
        <v>778</v>
      </c>
      <c r="C87" s="6" t="s">
        <v>526</v>
      </c>
      <c r="D87" s="34">
        <v>6.535E-4</v>
      </c>
      <c r="E87" s="34">
        <v>0</v>
      </c>
      <c r="F87" s="34">
        <v>3.3868611213803089E-4</v>
      </c>
      <c r="G87" s="34">
        <v>0</v>
      </c>
      <c r="H87" s="34">
        <v>6.3223737336446577E-4</v>
      </c>
    </row>
    <row r="88" spans="1:8" ht="15" customHeight="1">
      <c r="A88" s="34" t="s">
        <v>891</v>
      </c>
      <c r="B88" s="34" t="s">
        <v>892</v>
      </c>
      <c r="C88" s="6" t="s">
        <v>526</v>
      </c>
      <c r="D88" s="34">
        <v>0</v>
      </c>
      <c r="E88" s="34">
        <v>0</v>
      </c>
      <c r="F88" s="34">
        <v>3.9359313691445236E-5</v>
      </c>
      <c r="G88" s="34">
        <v>0</v>
      </c>
      <c r="H88" s="34">
        <v>1.7624758654076605E-4</v>
      </c>
    </row>
    <row r="89" spans="1:8" ht="15" customHeight="1">
      <c r="A89" s="34" t="s">
        <v>655</v>
      </c>
      <c r="B89" s="34" t="s">
        <v>656</v>
      </c>
      <c r="C89" s="6" t="s">
        <v>526</v>
      </c>
      <c r="D89" s="34">
        <v>2.6792000000000001E-3</v>
      </c>
      <c r="E89" s="34">
        <v>1.6000000000000001E-3</v>
      </c>
      <c r="F89" s="34">
        <v>1.9109719892213713E-3</v>
      </c>
      <c r="G89" s="34">
        <v>0</v>
      </c>
      <c r="H89" s="34">
        <v>3.3008401833684747E-3</v>
      </c>
    </row>
    <row r="90" spans="1:8" ht="15" customHeight="1">
      <c r="A90" s="34" t="s">
        <v>645</v>
      </c>
      <c r="B90" s="34" t="s">
        <v>646</v>
      </c>
      <c r="C90" s="6" t="s">
        <v>526</v>
      </c>
      <c r="D90" s="34">
        <v>0</v>
      </c>
      <c r="E90" s="34">
        <v>0</v>
      </c>
      <c r="F90" s="34">
        <v>2.1755193718048771E-3</v>
      </c>
      <c r="G90" s="34">
        <v>2.1812902813967716E-3</v>
      </c>
      <c r="H90" s="34">
        <v>2.3569104024250302E-3</v>
      </c>
    </row>
    <row r="91" spans="1:8" ht="15" customHeight="1">
      <c r="A91" s="34" t="s">
        <v>685</v>
      </c>
      <c r="B91" s="34" t="s">
        <v>686</v>
      </c>
      <c r="C91" s="6" t="s">
        <v>526</v>
      </c>
      <c r="D91" s="34">
        <v>0</v>
      </c>
      <c r="E91" s="34">
        <v>0</v>
      </c>
      <c r="F91" s="34">
        <v>1.1885159485782715E-3</v>
      </c>
      <c r="G91" s="34">
        <v>0</v>
      </c>
      <c r="H91" s="34">
        <v>3.0136240355583691E-3</v>
      </c>
    </row>
    <row r="92" spans="1:8" ht="15" customHeight="1">
      <c r="A92" s="34" t="s">
        <v>757</v>
      </c>
      <c r="B92" s="34" t="s">
        <v>758</v>
      </c>
      <c r="C92" s="6" t="s">
        <v>526</v>
      </c>
      <c r="D92" s="34">
        <v>0</v>
      </c>
      <c r="E92" s="34">
        <v>0</v>
      </c>
      <c r="F92" s="34">
        <v>4.0202517720050338E-4</v>
      </c>
      <c r="G92" s="34">
        <v>0</v>
      </c>
      <c r="H92" s="34">
        <v>7.8722886776293741E-4</v>
      </c>
    </row>
    <row r="93" spans="1:8" ht="15" customHeight="1">
      <c r="A93" s="34" t="s">
        <v>711</v>
      </c>
      <c r="B93" s="34" t="s">
        <v>712</v>
      </c>
      <c r="C93" s="6" t="s">
        <v>526</v>
      </c>
      <c r="D93" s="34">
        <v>0</v>
      </c>
      <c r="E93" s="34">
        <v>0</v>
      </c>
      <c r="F93" s="34">
        <v>8.1324140910298806E-4</v>
      </c>
      <c r="G93" s="34">
        <v>0</v>
      </c>
      <c r="H93" s="34">
        <v>6.0271766441454661E-4</v>
      </c>
    </row>
    <row r="94" spans="1:8" ht="15" customHeight="1">
      <c r="A94" s="34" t="s">
        <v>827</v>
      </c>
      <c r="B94" s="34" t="s">
        <v>828</v>
      </c>
      <c r="C94" s="6" t="s">
        <v>526</v>
      </c>
      <c r="D94" s="34">
        <v>0</v>
      </c>
      <c r="E94" s="34">
        <v>0</v>
      </c>
      <c r="F94" s="34">
        <v>1.2525809592178874E-4</v>
      </c>
      <c r="G94" s="34">
        <v>0</v>
      </c>
      <c r="H94" s="34">
        <v>9.2561920426340212E-4</v>
      </c>
    </row>
    <row r="95" spans="1:8" ht="15" customHeight="1">
      <c r="A95" s="34" t="s">
        <v>755</v>
      </c>
      <c r="B95" s="34" t="s">
        <v>756</v>
      </c>
      <c r="C95" s="6" t="s">
        <v>526</v>
      </c>
      <c r="D95" s="34">
        <v>0</v>
      </c>
      <c r="E95" s="34">
        <v>0</v>
      </c>
      <c r="F95" s="34">
        <v>4.0513142128344854E-4</v>
      </c>
      <c r="G95" s="34">
        <v>1.1408338699015192E-4</v>
      </c>
      <c r="H95" s="34">
        <v>4.3051500781214266E-4</v>
      </c>
    </row>
    <row r="96" spans="1:8" ht="15" customHeight="1">
      <c r="A96" s="34" t="s">
        <v>701</v>
      </c>
      <c r="B96" s="34" t="s">
        <v>702</v>
      </c>
      <c r="C96" s="6" t="s">
        <v>526</v>
      </c>
      <c r="D96" s="34">
        <v>0</v>
      </c>
      <c r="E96" s="34">
        <v>0</v>
      </c>
      <c r="F96" s="34">
        <v>8.5401550291109641E-4</v>
      </c>
      <c r="G96" s="34">
        <v>0</v>
      </c>
      <c r="H96" s="34">
        <v>1.0701416008989217E-3</v>
      </c>
    </row>
    <row r="97" spans="1:8" ht="15" customHeight="1">
      <c r="A97" s="34" t="s">
        <v>763</v>
      </c>
      <c r="B97" s="34" t="s">
        <v>764</v>
      </c>
      <c r="C97" s="6" t="s">
        <v>526</v>
      </c>
      <c r="D97" s="34">
        <v>0</v>
      </c>
      <c r="E97" s="34">
        <v>2.8E-3</v>
      </c>
      <c r="F97" s="34">
        <v>3.8627327828129614E-4</v>
      </c>
      <c r="G97" s="34">
        <v>0</v>
      </c>
      <c r="H97" s="34">
        <v>3.4135015344677929E-4</v>
      </c>
    </row>
    <row r="98" spans="1:8" ht="15" customHeight="1">
      <c r="A98" s="34" t="s">
        <v>665</v>
      </c>
      <c r="B98" s="34" t="s">
        <v>666</v>
      </c>
      <c r="C98" s="6" t="s">
        <v>526</v>
      </c>
      <c r="D98" s="34">
        <v>1.8194999999999999E-3</v>
      </c>
      <c r="E98" s="34">
        <v>0</v>
      </c>
      <c r="F98" s="34">
        <v>1.5376557691016569E-3</v>
      </c>
      <c r="G98" s="34">
        <v>0</v>
      </c>
      <c r="H98" s="34">
        <v>1.9188011003438362E-3</v>
      </c>
    </row>
    <row r="99" spans="1:8" ht="15" customHeight="1">
      <c r="A99" s="34" t="s">
        <v>821</v>
      </c>
      <c r="B99" s="34" t="s">
        <v>822</v>
      </c>
      <c r="C99" s="6" t="s">
        <v>526</v>
      </c>
      <c r="D99" s="34">
        <v>0</v>
      </c>
      <c r="E99" s="34">
        <v>0</v>
      </c>
      <c r="F99" s="34">
        <v>1.4493636508417187E-4</v>
      </c>
      <c r="G99" s="34">
        <v>0</v>
      </c>
      <c r="H99" s="34">
        <v>3.7464378726729326E-4</v>
      </c>
    </row>
    <row r="100" spans="1:8" ht="15" customHeight="1">
      <c r="A100" s="34" t="s">
        <v>903</v>
      </c>
      <c r="B100" s="34" t="s">
        <v>904</v>
      </c>
      <c r="C100" s="6" t="s">
        <v>526</v>
      </c>
      <c r="D100" s="34">
        <v>2.4331999999999999E-3</v>
      </c>
      <c r="E100" s="34">
        <v>0</v>
      </c>
      <c r="F100" s="34">
        <v>1.6215433529614131E-5</v>
      </c>
      <c r="G100" s="34">
        <v>0</v>
      </c>
      <c r="H100" s="34">
        <v>0</v>
      </c>
    </row>
    <row r="101" spans="1:8" ht="15" customHeight="1">
      <c r="A101" s="34" t="s">
        <v>909</v>
      </c>
      <c r="B101" s="34" t="s">
        <v>910</v>
      </c>
      <c r="C101" s="6" t="s">
        <v>526</v>
      </c>
      <c r="D101" s="34">
        <v>0</v>
      </c>
      <c r="E101" s="34">
        <v>0</v>
      </c>
      <c r="F101" s="34">
        <v>6.8006586667632154E-6</v>
      </c>
      <c r="G101" s="34">
        <v>0</v>
      </c>
      <c r="H101" s="34">
        <v>0</v>
      </c>
    </row>
    <row r="102" spans="1:8" ht="15" customHeight="1">
      <c r="A102" s="34" t="s">
        <v>619</v>
      </c>
      <c r="B102" s="34" t="s">
        <v>620</v>
      </c>
      <c r="C102" s="6" t="s">
        <v>526</v>
      </c>
      <c r="D102" s="34">
        <v>3.6072999999999999E-3</v>
      </c>
      <c r="E102" s="34">
        <v>2.5000000000000001E-3</v>
      </c>
      <c r="F102" s="34">
        <v>4.0450288596054467E-3</v>
      </c>
      <c r="G102" s="34">
        <v>3.9259877426951941E-3</v>
      </c>
      <c r="H102" s="34">
        <v>4.8113400820513751E-3</v>
      </c>
    </row>
    <row r="103" spans="1:8" ht="15" customHeight="1">
      <c r="A103" s="34" t="s">
        <v>893</v>
      </c>
      <c r="B103" s="34" t="s">
        <v>894</v>
      </c>
      <c r="C103" s="6" t="s">
        <v>526</v>
      </c>
      <c r="D103" s="34">
        <v>0</v>
      </c>
      <c r="E103" s="34">
        <v>0</v>
      </c>
      <c r="F103" s="34">
        <v>3.6270059803206139E-5</v>
      </c>
      <c r="G103" s="34">
        <v>0</v>
      </c>
      <c r="H103" s="34">
        <v>0</v>
      </c>
    </row>
    <row r="104" spans="1:8" ht="15" customHeight="1">
      <c r="A104" s="34" t="s">
        <v>905</v>
      </c>
      <c r="B104" s="34" t="s">
        <v>906</v>
      </c>
      <c r="C104" s="6" t="s">
        <v>526</v>
      </c>
      <c r="D104" s="34">
        <v>0</v>
      </c>
      <c r="E104" s="34">
        <v>0</v>
      </c>
      <c r="F104" s="34">
        <v>1.531588963203153E-5</v>
      </c>
      <c r="G104" s="34">
        <v>0</v>
      </c>
      <c r="H104" s="34">
        <v>1.7221949072984138E-4</v>
      </c>
    </row>
    <row r="105" spans="1:8" ht="15" customHeight="1">
      <c r="A105" s="34" t="s">
        <v>745</v>
      </c>
      <c r="B105" s="34" t="s">
        <v>746</v>
      </c>
      <c r="C105" s="6" t="s">
        <v>526</v>
      </c>
      <c r="D105" s="34">
        <v>0</v>
      </c>
      <c r="E105" s="34">
        <v>0</v>
      </c>
      <c r="F105" s="34">
        <v>4.5416584430239322E-4</v>
      </c>
      <c r="G105" s="34">
        <v>0</v>
      </c>
      <c r="H105" s="34">
        <v>3.4357865502514804E-4</v>
      </c>
    </row>
    <row r="106" spans="1:8" ht="15" customHeight="1">
      <c r="A106" s="34" t="s">
        <v>785</v>
      </c>
      <c r="B106" s="34" t="s">
        <v>786</v>
      </c>
      <c r="C106" s="6" t="s">
        <v>526</v>
      </c>
      <c r="D106" s="34">
        <v>1.2052E-3</v>
      </c>
      <c r="E106" s="34">
        <v>1.2999999999999999E-3</v>
      </c>
      <c r="F106" s="34">
        <v>2.8561275608428484E-4</v>
      </c>
      <c r="G106" s="34">
        <v>0</v>
      </c>
      <c r="H106" s="34">
        <v>1.0086328875662512E-3</v>
      </c>
    </row>
    <row r="107" spans="1:8" ht="15" customHeight="1">
      <c r="A107" s="34" t="s">
        <v>805</v>
      </c>
      <c r="B107" s="34" t="s">
        <v>806</v>
      </c>
      <c r="C107" s="6" t="s">
        <v>526</v>
      </c>
      <c r="D107" s="34">
        <v>0</v>
      </c>
      <c r="E107" s="34">
        <v>0</v>
      </c>
      <c r="F107" s="34">
        <v>1.8049749008902321E-4</v>
      </c>
      <c r="G107" s="34">
        <v>0</v>
      </c>
      <c r="H107" s="34">
        <v>2.245854994102186E-4</v>
      </c>
    </row>
    <row r="108" spans="1:8" ht="15" customHeight="1">
      <c r="A108" s="34" t="s">
        <v>897</v>
      </c>
      <c r="B108" s="34" t="s">
        <v>898</v>
      </c>
      <c r="C108" s="6" t="s">
        <v>526</v>
      </c>
      <c r="D108" s="34">
        <v>0</v>
      </c>
      <c r="E108" s="34">
        <v>0</v>
      </c>
      <c r="F108" s="34">
        <v>3.3079522976915971E-5</v>
      </c>
      <c r="G108" s="34">
        <v>0</v>
      </c>
      <c r="H108" s="34">
        <v>1.3910879283833865E-3</v>
      </c>
    </row>
    <row r="109" spans="1:8" ht="15" customHeight="1">
      <c r="A109" s="34" t="s">
        <v>667</v>
      </c>
      <c r="B109" s="34" t="s">
        <v>668</v>
      </c>
      <c r="C109" s="6" t="s">
        <v>526</v>
      </c>
      <c r="D109" s="34">
        <v>0</v>
      </c>
      <c r="E109" s="34">
        <v>2.3999999999999998E-3</v>
      </c>
      <c r="F109" s="34">
        <v>1.4933291762900325E-3</v>
      </c>
      <c r="G109" s="34">
        <v>0</v>
      </c>
      <c r="H109" s="34">
        <v>4.2035119028964859E-3</v>
      </c>
    </row>
    <row r="110" spans="1:8" ht="15" customHeight="1">
      <c r="A110" s="34" t="s">
        <v>811</v>
      </c>
      <c r="B110" s="34" t="s">
        <v>812</v>
      </c>
      <c r="C110" s="6" t="s">
        <v>526</v>
      </c>
      <c r="D110" s="34">
        <v>0</v>
      </c>
      <c r="E110" s="34">
        <v>0</v>
      </c>
      <c r="F110" s="34">
        <v>1.6744416995389305E-4</v>
      </c>
      <c r="G110" s="34">
        <v>0</v>
      </c>
      <c r="H110" s="34">
        <v>1.3680256970647386E-4</v>
      </c>
    </row>
    <row r="111" spans="1:8" ht="15" customHeight="1">
      <c r="A111" s="34" t="s">
        <v>863</v>
      </c>
      <c r="B111" s="34" t="s">
        <v>864</v>
      </c>
      <c r="C111" s="6" t="s">
        <v>526</v>
      </c>
      <c r="D111" s="34">
        <v>2.7169999999999999E-4</v>
      </c>
      <c r="E111" s="34">
        <v>0</v>
      </c>
      <c r="F111" s="34">
        <v>6.8008308826816649E-5</v>
      </c>
      <c r="G111" s="34">
        <v>0</v>
      </c>
      <c r="H111" s="34">
        <v>0</v>
      </c>
    </row>
    <row r="112" spans="1:8" ht="15" customHeight="1">
      <c r="A112" s="34" t="s">
        <v>671</v>
      </c>
      <c r="B112" s="34" t="s">
        <v>672</v>
      </c>
      <c r="C112" s="6" t="s">
        <v>526</v>
      </c>
      <c r="D112" s="34">
        <v>1.6502999999999999E-3</v>
      </c>
      <c r="E112" s="34">
        <v>2E-3</v>
      </c>
      <c r="F112" s="34">
        <v>1.383767834052462E-3</v>
      </c>
      <c r="G112" s="34">
        <v>1.5511582486032202E-3</v>
      </c>
      <c r="H112" s="34">
        <v>1.4655420890910809E-3</v>
      </c>
    </row>
    <row r="113" spans="1:8" ht="15" customHeight="1">
      <c r="A113" s="34" t="s">
        <v>911</v>
      </c>
      <c r="B113" s="34" t="s">
        <v>912</v>
      </c>
      <c r="C113" s="6" t="s">
        <v>526</v>
      </c>
      <c r="D113" s="34">
        <v>0</v>
      </c>
      <c r="E113" s="34">
        <v>0</v>
      </c>
      <c r="F113" s="34">
        <v>4.6325612259323374E-6</v>
      </c>
      <c r="G113" s="34">
        <v>0</v>
      </c>
      <c r="H113" s="34">
        <v>7.1100622028925472E-5</v>
      </c>
    </row>
    <row r="114" spans="1:8" ht="15" customHeight="1">
      <c r="A114" s="34" t="s">
        <v>647</v>
      </c>
      <c r="B114" s="34" t="s">
        <v>648</v>
      </c>
      <c r="C114" s="6" t="s">
        <v>526</v>
      </c>
      <c r="D114" s="34">
        <v>3.1548000000000001E-3</v>
      </c>
      <c r="E114" s="34">
        <v>3.0000000000000001E-3</v>
      </c>
      <c r="F114" s="34">
        <v>2.1753105008809432E-3</v>
      </c>
      <c r="G114" s="34">
        <v>0</v>
      </c>
      <c r="H114" s="34">
        <v>3.6284487652550124E-3</v>
      </c>
    </row>
    <row r="115" spans="1:8" ht="15" customHeight="1">
      <c r="A115" s="34" t="s">
        <v>633</v>
      </c>
      <c r="B115" s="34" t="s">
        <v>634</v>
      </c>
      <c r="C115" s="6" t="s">
        <v>526</v>
      </c>
      <c r="D115" s="34">
        <v>3.1443999999999999E-3</v>
      </c>
      <c r="E115" s="34">
        <v>3.3E-3</v>
      </c>
      <c r="F115" s="34">
        <v>3.0815843256201208E-3</v>
      </c>
      <c r="G115" s="34">
        <v>2.1658396217275507E-3</v>
      </c>
      <c r="H115" s="34">
        <v>3.7476261649449128E-3</v>
      </c>
    </row>
    <row r="116" spans="1:8" ht="15" customHeight="1">
      <c r="A116" s="34" t="s">
        <v>707</v>
      </c>
      <c r="B116" s="34" t="s">
        <v>708</v>
      </c>
      <c r="C116" s="6" t="s">
        <v>526</v>
      </c>
      <c r="D116" s="34">
        <v>1.8109999999999999E-3</v>
      </c>
      <c r="E116" s="34">
        <v>1.8E-3</v>
      </c>
      <c r="F116" s="34">
        <v>8.3407435670950891E-4</v>
      </c>
      <c r="G116" s="34">
        <v>1.3800206114949326E-4</v>
      </c>
      <c r="H116" s="34">
        <v>1.2939699055651815E-3</v>
      </c>
    </row>
    <row r="117" spans="1:8" ht="15" customHeight="1">
      <c r="A117" s="34" t="s">
        <v>749</v>
      </c>
      <c r="B117" s="34" t="s">
        <v>750</v>
      </c>
      <c r="C117" s="6" t="s">
        <v>526</v>
      </c>
      <c r="D117" s="34">
        <v>6.1030000000000004E-4</v>
      </c>
      <c r="E117" s="34">
        <v>0</v>
      </c>
      <c r="F117" s="34">
        <v>4.2266745752974255E-4</v>
      </c>
      <c r="G117" s="34">
        <v>0</v>
      </c>
      <c r="H117" s="34">
        <v>2.6337103521761478E-4</v>
      </c>
    </row>
    <row r="118" spans="1:8" ht="15" customHeight="1">
      <c r="A118" s="34" t="s">
        <v>803</v>
      </c>
      <c r="B118" s="34" t="s">
        <v>804</v>
      </c>
      <c r="C118" s="6" t="s">
        <v>526</v>
      </c>
      <c r="D118" s="34">
        <v>6.3599999999999996E-4</v>
      </c>
      <c r="E118" s="34">
        <v>0</v>
      </c>
      <c r="F118" s="34">
        <v>1.8293338164873343E-4</v>
      </c>
      <c r="G118" s="34">
        <v>0</v>
      </c>
      <c r="H118" s="34">
        <v>3.1779443173668177E-4</v>
      </c>
    </row>
    <row r="119" spans="1:8" ht="15" customHeight="1">
      <c r="A119" s="34" t="s">
        <v>807</v>
      </c>
      <c r="B119" s="34" t="s">
        <v>808</v>
      </c>
      <c r="C119" s="6" t="s">
        <v>526</v>
      </c>
      <c r="D119" s="34">
        <v>4.3619999999999998E-4</v>
      </c>
      <c r="E119" s="34">
        <v>0</v>
      </c>
      <c r="F119" s="34">
        <v>1.783979022073308E-4</v>
      </c>
      <c r="G119" s="34">
        <v>0</v>
      </c>
      <c r="H119" s="34">
        <v>1.0616885300454886E-4</v>
      </c>
    </row>
    <row r="120" spans="1:8" ht="15" customHeight="1">
      <c r="A120" s="34" t="s">
        <v>549</v>
      </c>
      <c r="B120" s="34" t="s">
        <v>550</v>
      </c>
      <c r="C120" s="6" t="s">
        <v>526</v>
      </c>
      <c r="D120" s="34">
        <v>2.2034600000000001E-2</v>
      </c>
      <c r="E120" s="34">
        <v>0</v>
      </c>
      <c r="F120" s="34">
        <v>2.6605562483935669E-2</v>
      </c>
      <c r="G120" s="34">
        <v>1.8823337744126329E-2</v>
      </c>
      <c r="H120" s="34">
        <v>2.3840957610704244E-2</v>
      </c>
    </row>
    <row r="121" spans="1:8" ht="15" customHeight="1">
      <c r="A121" s="34" t="s">
        <v>865</v>
      </c>
      <c r="B121" s="34" t="s">
        <v>866</v>
      </c>
      <c r="C121" s="6" t="s">
        <v>526</v>
      </c>
      <c r="D121" s="34">
        <v>0</v>
      </c>
      <c r="E121" s="34">
        <v>0</v>
      </c>
      <c r="F121" s="34">
        <v>6.7620787245143159E-5</v>
      </c>
      <c r="G121" s="34">
        <v>0</v>
      </c>
      <c r="H121" s="34">
        <v>7.6354233128885114E-4</v>
      </c>
    </row>
    <row r="122" spans="1:8" ht="15" customHeight="1">
      <c r="A122" s="34" t="s">
        <v>861</v>
      </c>
      <c r="B122" s="34" t="s">
        <v>862</v>
      </c>
      <c r="C122" s="6" t="s">
        <v>526</v>
      </c>
      <c r="D122" s="34">
        <v>0</v>
      </c>
      <c r="E122" s="34">
        <v>0</v>
      </c>
      <c r="F122" s="34">
        <v>6.9471580822860835E-5</v>
      </c>
      <c r="G122" s="34">
        <v>0</v>
      </c>
      <c r="H122" s="34">
        <v>1.7517954144496549E-4</v>
      </c>
    </row>
    <row r="123" spans="1:8" ht="15" customHeight="1">
      <c r="A123" s="34" t="s">
        <v>739</v>
      </c>
      <c r="B123" s="34" t="s">
        <v>740</v>
      </c>
      <c r="C123" s="6" t="s">
        <v>526</v>
      </c>
      <c r="D123" s="34">
        <v>0</v>
      </c>
      <c r="E123" s="34">
        <v>0</v>
      </c>
      <c r="F123" s="34">
        <v>4.8374643801104493E-4</v>
      </c>
      <c r="G123" s="34">
        <v>0</v>
      </c>
      <c r="H123" s="34">
        <v>5.650344131933121E-4</v>
      </c>
    </row>
    <row r="124" spans="1:8" ht="15" customHeight="1">
      <c r="A124" s="34" t="s">
        <v>887</v>
      </c>
      <c r="B124" s="34" t="s">
        <v>888</v>
      </c>
      <c r="C124" s="6" t="s">
        <v>526</v>
      </c>
      <c r="D124" s="34">
        <v>0</v>
      </c>
      <c r="E124" s="34">
        <v>0</v>
      </c>
      <c r="F124" s="34">
        <v>4.5670745557559742E-5</v>
      </c>
      <c r="G124" s="34">
        <v>0</v>
      </c>
      <c r="H124" s="34">
        <v>0</v>
      </c>
    </row>
    <row r="125" spans="1:8" ht="15" customHeight="1">
      <c r="A125" s="34" t="s">
        <v>731</v>
      </c>
      <c r="B125" s="34" t="s">
        <v>732</v>
      </c>
      <c r="C125" s="6" t="s">
        <v>526</v>
      </c>
      <c r="D125" s="34">
        <v>1.2084000000000001E-3</v>
      </c>
      <c r="E125" s="34">
        <v>0</v>
      </c>
      <c r="F125" s="34">
        <v>5.5901149701198223E-4</v>
      </c>
      <c r="G125" s="34">
        <v>0</v>
      </c>
      <c r="H125" s="34">
        <v>1.2153822954568149E-3</v>
      </c>
    </row>
    <row r="126" spans="1:8" ht="15" customHeight="1">
      <c r="A126" s="34" t="s">
        <v>657</v>
      </c>
      <c r="B126" s="34" t="s">
        <v>658</v>
      </c>
      <c r="C126" s="6" t="s">
        <v>526</v>
      </c>
      <c r="D126" s="34">
        <v>3.2623999999999999E-3</v>
      </c>
      <c r="E126" s="34">
        <v>2.8999999999999998E-3</v>
      </c>
      <c r="F126" s="34">
        <v>1.8206543559698483E-3</v>
      </c>
      <c r="G126" s="34">
        <v>0</v>
      </c>
      <c r="H126" s="34">
        <v>3.4561031274317265E-3</v>
      </c>
    </row>
    <row r="127" spans="1:8" ht="15" customHeight="1">
      <c r="A127" s="34" t="s">
        <v>801</v>
      </c>
      <c r="B127" s="34" t="s">
        <v>802</v>
      </c>
      <c r="C127" s="6" t="s">
        <v>526</v>
      </c>
      <c r="D127" s="34">
        <v>0</v>
      </c>
      <c r="E127" s="34">
        <v>0</v>
      </c>
      <c r="F127" s="34">
        <v>1.8563207461793336E-4</v>
      </c>
      <c r="G127" s="34">
        <v>0</v>
      </c>
      <c r="H127" s="34">
        <v>4.4280710420499633E-4</v>
      </c>
    </row>
    <row r="128" spans="1:8" ht="15" customHeight="1">
      <c r="A128" s="34" t="s">
        <v>567</v>
      </c>
      <c r="B128" s="34" t="s">
        <v>568</v>
      </c>
      <c r="C128" s="6" t="s">
        <v>526</v>
      </c>
      <c r="D128" s="34">
        <v>1.11535E-2</v>
      </c>
      <c r="E128" s="34">
        <v>9.4999999999999998E-3</v>
      </c>
      <c r="F128" s="34">
        <v>1.1650654070851149E-2</v>
      </c>
      <c r="G128" s="34">
        <v>8.7726018390023048E-3</v>
      </c>
      <c r="H128" s="34">
        <v>1.1925465795547133E-2</v>
      </c>
    </row>
    <row r="129" spans="1:8" ht="15" customHeight="1">
      <c r="A129" s="34" t="s">
        <v>597</v>
      </c>
      <c r="B129" s="34" t="s">
        <v>598</v>
      </c>
      <c r="C129" s="6" t="s">
        <v>526</v>
      </c>
      <c r="D129" s="34">
        <v>6.9705000000000001E-3</v>
      </c>
      <c r="E129" s="34">
        <v>4.3E-3</v>
      </c>
      <c r="F129" s="34">
        <v>6.2339505830306024E-3</v>
      </c>
      <c r="G129" s="34">
        <v>3.6779119794462826E-3</v>
      </c>
      <c r="H129" s="34">
        <v>4.8208896277063236E-3</v>
      </c>
    </row>
    <row r="130" spans="1:8" ht="15" customHeight="1">
      <c r="A130" s="34" t="s">
        <v>725</v>
      </c>
      <c r="B130" s="34" t="s">
        <v>726</v>
      </c>
      <c r="C130" s="6" t="s">
        <v>526</v>
      </c>
      <c r="D130" s="34">
        <v>0</v>
      </c>
      <c r="E130" s="34">
        <v>0</v>
      </c>
      <c r="F130" s="34">
        <v>6.6226708542734642E-4</v>
      </c>
      <c r="G130" s="34">
        <v>0</v>
      </c>
      <c r="H130" s="34">
        <v>8.6398575688444222E-4</v>
      </c>
    </row>
    <row r="131" spans="1:8" ht="15" customHeight="1">
      <c r="A131" s="34" t="s">
        <v>639</v>
      </c>
      <c r="B131" s="34" t="s">
        <v>640</v>
      </c>
      <c r="C131" s="6" t="s">
        <v>526</v>
      </c>
      <c r="D131" s="34">
        <v>9.6390999999999994E-3</v>
      </c>
      <c r="E131" s="34">
        <v>2.5999999999999999E-3</v>
      </c>
      <c r="F131" s="34">
        <v>2.4747993019771822E-3</v>
      </c>
      <c r="G131" s="34">
        <v>9.4530780634146435E-4</v>
      </c>
      <c r="H131" s="34">
        <v>2.7547408927927992E-3</v>
      </c>
    </row>
    <row r="132" spans="1:8" ht="15" customHeight="1">
      <c r="A132" s="34" t="s">
        <v>583</v>
      </c>
      <c r="B132" s="34" t="s">
        <v>584</v>
      </c>
      <c r="C132" s="6" t="s">
        <v>526</v>
      </c>
      <c r="D132" s="34">
        <v>1.11938E-2</v>
      </c>
      <c r="E132" s="34">
        <v>9.7000000000000003E-3</v>
      </c>
      <c r="F132" s="34">
        <v>8.7350404090215782E-3</v>
      </c>
      <c r="G132" s="34">
        <v>7.3676269766033567E-3</v>
      </c>
      <c r="H132" s="34">
        <v>1.1033936557744173E-2</v>
      </c>
    </row>
    <row r="133" spans="1:8" ht="15" customHeight="1">
      <c r="A133" s="34" t="s">
        <v>611</v>
      </c>
      <c r="B133" s="34" t="s">
        <v>612</v>
      </c>
      <c r="C133" s="6" t="s">
        <v>526</v>
      </c>
      <c r="D133" s="34">
        <v>5.5128E-3</v>
      </c>
      <c r="E133" s="34">
        <v>3.7000000000000002E-3</v>
      </c>
      <c r="F133" s="34">
        <v>4.3176273248877574E-3</v>
      </c>
      <c r="G133" s="34">
        <v>2.9990191265961736E-3</v>
      </c>
      <c r="H133" s="34">
        <v>5.246511853446793E-3</v>
      </c>
    </row>
    <row r="134" spans="1:8" ht="15" customHeight="1">
      <c r="A134" s="34" t="s">
        <v>669</v>
      </c>
      <c r="B134" s="34" t="s">
        <v>670</v>
      </c>
      <c r="C134" s="6" t="s">
        <v>526</v>
      </c>
      <c r="D134" s="34">
        <v>2.4182000000000001E-3</v>
      </c>
      <c r="E134" s="34">
        <v>1.4E-3</v>
      </c>
      <c r="F134" s="34">
        <v>1.4189887746876085E-3</v>
      </c>
      <c r="G134" s="34">
        <v>0</v>
      </c>
      <c r="H134" s="34">
        <v>1.9283354437644813E-3</v>
      </c>
    </row>
    <row r="135" spans="1:8" ht="15" customHeight="1">
      <c r="A135" s="34" t="s">
        <v>617</v>
      </c>
      <c r="B135" s="34" t="s">
        <v>618</v>
      </c>
      <c r="C135" s="6" t="s">
        <v>526</v>
      </c>
      <c r="D135" s="34">
        <v>6.1484E-3</v>
      </c>
      <c r="E135" s="34">
        <v>3.3E-3</v>
      </c>
      <c r="F135" s="34">
        <v>4.1168542038738975E-3</v>
      </c>
      <c r="G135" s="34">
        <v>3.5552830724202285E-3</v>
      </c>
      <c r="H135" s="34">
        <v>4.4076433070026691E-3</v>
      </c>
    </row>
    <row r="136" spans="1:8" ht="15" customHeight="1">
      <c r="A136" s="34" t="s">
        <v>643</v>
      </c>
      <c r="B136" s="34" t="s">
        <v>644</v>
      </c>
      <c r="C136" s="6" t="s">
        <v>526</v>
      </c>
      <c r="D136" s="34">
        <v>2.7770999999999998E-3</v>
      </c>
      <c r="E136" s="34">
        <v>1.8E-3</v>
      </c>
      <c r="F136" s="34">
        <v>2.3390866580891576E-3</v>
      </c>
      <c r="G136" s="34">
        <v>0</v>
      </c>
      <c r="H136" s="34">
        <v>2.6069934226338179E-3</v>
      </c>
    </row>
    <row r="137" spans="1:8" ht="15" customHeight="1">
      <c r="A137" s="34" t="s">
        <v>761</v>
      </c>
      <c r="B137" s="34" t="s">
        <v>762</v>
      </c>
      <c r="C137" s="6" t="s">
        <v>526</v>
      </c>
      <c r="D137" s="34">
        <v>0</v>
      </c>
      <c r="E137" s="34">
        <v>0</v>
      </c>
      <c r="F137" s="34">
        <v>3.9344782955595963E-4</v>
      </c>
      <c r="G137" s="34">
        <v>0</v>
      </c>
      <c r="H137" s="34">
        <v>6.9960821644766069E-4</v>
      </c>
    </row>
    <row r="138" spans="1:8" ht="15" customHeight="1">
      <c r="A138" s="34" t="s">
        <v>733</v>
      </c>
      <c r="B138" s="34" t="s">
        <v>734</v>
      </c>
      <c r="C138" s="6" t="s">
        <v>526</v>
      </c>
      <c r="D138" s="34">
        <v>0</v>
      </c>
      <c r="E138" s="34">
        <v>0</v>
      </c>
      <c r="F138" s="34">
        <v>5.2253107165620572E-4</v>
      </c>
      <c r="G138" s="34">
        <v>0</v>
      </c>
      <c r="H138" s="34">
        <v>8.2849703582779243E-4</v>
      </c>
    </row>
    <row r="139" spans="1:8" ht="15" customHeight="1">
      <c r="A139" s="34" t="s">
        <v>837</v>
      </c>
      <c r="B139" s="34" t="s">
        <v>838</v>
      </c>
      <c r="C139" s="6" t="s">
        <v>526</v>
      </c>
      <c r="D139" s="34">
        <v>0</v>
      </c>
      <c r="E139" s="34">
        <v>0</v>
      </c>
      <c r="F139" s="34">
        <v>1.0070847661705662E-4</v>
      </c>
      <c r="G139" s="34">
        <v>0</v>
      </c>
      <c r="H139" s="34">
        <v>2.2064809079164955E-4</v>
      </c>
    </row>
    <row r="140" spans="1:8" ht="15" customHeight="1">
      <c r="A140" s="34" t="s">
        <v>587</v>
      </c>
      <c r="B140" s="34" t="s">
        <v>588</v>
      </c>
      <c r="C140" s="6" t="s">
        <v>526</v>
      </c>
      <c r="D140" s="34">
        <v>1.17064E-2</v>
      </c>
      <c r="E140" s="34">
        <v>8.3999999999999995E-3</v>
      </c>
      <c r="F140" s="34">
        <v>8.6168767568433492E-3</v>
      </c>
      <c r="G140" s="34">
        <v>6.7990260484075563E-3</v>
      </c>
      <c r="H140" s="34">
        <v>9.9920543622899517E-3</v>
      </c>
    </row>
    <row r="141" spans="1:8" ht="15" customHeight="1">
      <c r="A141" s="34" t="s">
        <v>625</v>
      </c>
      <c r="B141" s="34" t="s">
        <v>626</v>
      </c>
      <c r="C141" s="6" t="s">
        <v>526</v>
      </c>
      <c r="D141" s="34">
        <v>3.6576E-3</v>
      </c>
      <c r="E141" s="34">
        <v>2E-3</v>
      </c>
      <c r="F141" s="34">
        <v>3.4152807407171683E-3</v>
      </c>
      <c r="G141" s="34">
        <v>2.9049388427724037E-3</v>
      </c>
      <c r="H141" s="34">
        <v>2.8866185569787059E-3</v>
      </c>
    </row>
    <row r="142" spans="1:8" ht="15" customHeight="1">
      <c r="A142" s="34" t="s">
        <v>621</v>
      </c>
      <c r="B142" s="34" t="s">
        <v>622</v>
      </c>
      <c r="C142" s="6" t="s">
        <v>526</v>
      </c>
      <c r="D142" s="34">
        <v>4.8244000000000004E-3</v>
      </c>
      <c r="E142" s="34">
        <v>3.0000000000000001E-3</v>
      </c>
      <c r="F142" s="34">
        <v>3.6808989782418128E-3</v>
      </c>
      <c r="G142" s="34">
        <v>2.8839204450255228E-3</v>
      </c>
      <c r="H142" s="34">
        <v>3.5728654696639888E-3</v>
      </c>
    </row>
    <row r="143" spans="1:8" ht="15" customHeight="1">
      <c r="A143" s="34" t="s">
        <v>773</v>
      </c>
      <c r="B143" s="34" t="s">
        <v>774</v>
      </c>
      <c r="C143" s="6" t="s">
        <v>526</v>
      </c>
      <c r="D143" s="34">
        <v>1.3649000000000001E-3</v>
      </c>
      <c r="E143" s="34">
        <v>1.6000000000000001E-3</v>
      </c>
      <c r="F143" s="34">
        <v>3.3980899554472292E-4</v>
      </c>
      <c r="G143" s="34">
        <v>0</v>
      </c>
      <c r="H143" s="34">
        <v>1.0454645148086775E-3</v>
      </c>
    </row>
    <row r="144" spans="1:8" ht="15" customHeight="1">
      <c r="A144" s="34" t="s">
        <v>859</v>
      </c>
      <c r="B144" s="34" t="s">
        <v>860</v>
      </c>
      <c r="C144" s="6" t="s">
        <v>526</v>
      </c>
      <c r="D144" s="34">
        <v>5.0381000000000002E-3</v>
      </c>
      <c r="E144" s="34">
        <v>0</v>
      </c>
      <c r="F144" s="34">
        <v>6.9520951179896184E-5</v>
      </c>
      <c r="G144" s="34">
        <v>0</v>
      </c>
      <c r="H144" s="34">
        <v>0</v>
      </c>
    </row>
    <row r="145" spans="1:8" ht="15" customHeight="1">
      <c r="A145" s="34" t="s">
        <v>623</v>
      </c>
      <c r="B145" s="34" t="s">
        <v>624</v>
      </c>
      <c r="C145" s="6" t="s">
        <v>526</v>
      </c>
      <c r="D145" s="34">
        <v>5.7831000000000002E-3</v>
      </c>
      <c r="E145" s="34">
        <v>4.1000000000000003E-3</v>
      </c>
      <c r="F145" s="34">
        <v>3.4964565436172912E-3</v>
      </c>
      <c r="G145" s="34">
        <v>2.4216410415210414E-3</v>
      </c>
      <c r="H145" s="34">
        <v>4.1106435456611488E-3</v>
      </c>
    </row>
    <row r="146" spans="1:8" ht="15" customHeight="1">
      <c r="A146" s="34" t="s">
        <v>867</v>
      </c>
      <c r="B146" s="34" t="s">
        <v>868</v>
      </c>
      <c r="C146" s="6" t="s">
        <v>526</v>
      </c>
      <c r="D146" s="34">
        <v>7.8470000000000005E-4</v>
      </c>
      <c r="E146" s="34">
        <v>0</v>
      </c>
      <c r="F146" s="34">
        <v>6.4231856006665848E-5</v>
      </c>
      <c r="G146" s="34">
        <v>0</v>
      </c>
      <c r="H146" s="34">
        <v>4.3049855398297795E-4</v>
      </c>
    </row>
    <row r="147" spans="1:8" ht="15" customHeight="1">
      <c r="A147" s="34" t="s">
        <v>679</v>
      </c>
      <c r="B147" s="34" t="s">
        <v>680</v>
      </c>
      <c r="C147" s="6" t="s">
        <v>526</v>
      </c>
      <c r="D147" s="34">
        <v>2.4515000000000001E-3</v>
      </c>
      <c r="E147" s="34">
        <v>0</v>
      </c>
      <c r="F147" s="34">
        <v>1.2820341666177643E-3</v>
      </c>
      <c r="G147" s="34">
        <v>0</v>
      </c>
      <c r="H147" s="34">
        <v>1.3675565089006944E-3</v>
      </c>
    </row>
    <row r="148" spans="1:8" ht="15" customHeight="1">
      <c r="A148" s="34" t="s">
        <v>585</v>
      </c>
      <c r="B148" s="34" t="s">
        <v>586</v>
      </c>
      <c r="C148" s="6" t="s">
        <v>526</v>
      </c>
      <c r="D148" s="34">
        <v>1.5864099999999999E-2</v>
      </c>
      <c r="E148" s="34">
        <v>1.2500000000000001E-2</v>
      </c>
      <c r="F148" s="34">
        <v>8.7120498417579077E-3</v>
      </c>
      <c r="G148" s="34">
        <v>6.7654409543380957E-3</v>
      </c>
      <c r="H148" s="34">
        <v>1.059864780231422E-2</v>
      </c>
    </row>
    <row r="149" spans="1:8" ht="15" customHeight="1">
      <c r="A149" s="34" t="s">
        <v>613</v>
      </c>
      <c r="B149" s="34" t="s">
        <v>614</v>
      </c>
      <c r="C149" s="6" t="s">
        <v>526</v>
      </c>
      <c r="D149" s="34">
        <v>7.1948000000000003E-3</v>
      </c>
      <c r="E149" s="34">
        <v>5.7999999999999996E-3</v>
      </c>
      <c r="F149" s="34">
        <v>4.177196508215966E-3</v>
      </c>
      <c r="G149" s="34">
        <v>2.2773757513466775E-3</v>
      </c>
      <c r="H149" s="34">
        <v>4.6845034945842464E-3</v>
      </c>
    </row>
    <row r="150" spans="1:8" ht="15" customHeight="1">
      <c r="A150" s="34" t="s">
        <v>853</v>
      </c>
      <c r="B150" s="34" t="s">
        <v>854</v>
      </c>
      <c r="C150" s="6" t="s">
        <v>526</v>
      </c>
      <c r="D150" s="34">
        <v>0</v>
      </c>
      <c r="E150" s="34">
        <v>0</v>
      </c>
      <c r="F150" s="34">
        <v>8.2825995491955871E-5</v>
      </c>
      <c r="G150" s="34">
        <v>0</v>
      </c>
      <c r="H150" s="34">
        <v>0</v>
      </c>
    </row>
    <row r="151" spans="1:8" ht="15" customHeight="1">
      <c r="A151" s="34" t="s">
        <v>635</v>
      </c>
      <c r="B151" s="34" t="s">
        <v>636</v>
      </c>
      <c r="C151" s="6" t="s">
        <v>526</v>
      </c>
      <c r="D151" s="34">
        <v>3.3974999999999999E-3</v>
      </c>
      <c r="E151" s="34">
        <v>2.3E-3</v>
      </c>
      <c r="F151" s="34">
        <v>2.8286921928083191E-3</v>
      </c>
      <c r="G151" s="34">
        <v>6.3889772491427751E-4</v>
      </c>
      <c r="H151" s="34">
        <v>3.4383237410979734E-3</v>
      </c>
    </row>
    <row r="152" spans="1:8" ht="15" customHeight="1">
      <c r="A152" s="34" t="s">
        <v>809</v>
      </c>
      <c r="B152" s="34" t="s">
        <v>810</v>
      </c>
      <c r="C152" s="6" t="s">
        <v>526</v>
      </c>
      <c r="D152" s="34">
        <v>7.8280000000000005E-4</v>
      </c>
      <c r="E152" s="34">
        <v>1.5E-3</v>
      </c>
      <c r="F152" s="34">
        <v>1.7735882461494717E-4</v>
      </c>
      <c r="G152" s="34">
        <v>0</v>
      </c>
      <c r="H152" s="34">
        <v>6.0290510487299553E-4</v>
      </c>
    </row>
    <row r="153" spans="1:8" ht="15" customHeight="1">
      <c r="A153" s="34" t="s">
        <v>721</v>
      </c>
      <c r="B153" s="34" t="s">
        <v>722</v>
      </c>
      <c r="C153" s="6" t="s">
        <v>526</v>
      </c>
      <c r="D153" s="34">
        <v>0</v>
      </c>
      <c r="E153" s="34">
        <v>0</v>
      </c>
      <c r="F153" s="34">
        <v>7.0025782189065983E-4</v>
      </c>
      <c r="G153" s="34">
        <v>0</v>
      </c>
      <c r="H153" s="34">
        <v>4.3079931334665233E-4</v>
      </c>
    </row>
    <row r="154" spans="1:8" ht="15" customHeight="1">
      <c r="A154" s="34" t="s">
        <v>715</v>
      </c>
      <c r="B154" s="34" t="s">
        <v>716</v>
      </c>
      <c r="C154" s="6" t="s">
        <v>526</v>
      </c>
      <c r="D154" s="34">
        <v>1.7503E-3</v>
      </c>
      <c r="E154" s="34">
        <v>1.6999999999999999E-3</v>
      </c>
      <c r="F154" s="34">
        <v>7.2965484523542076E-4</v>
      </c>
      <c r="G154" s="34">
        <v>0</v>
      </c>
      <c r="H154" s="34">
        <v>1.3529487331615743E-3</v>
      </c>
    </row>
    <row r="155" spans="1:8" ht="15" customHeight="1">
      <c r="A155" s="34" t="s">
        <v>915</v>
      </c>
      <c r="B155" s="34" t="s">
        <v>916</v>
      </c>
      <c r="C155" s="6" t="s">
        <v>526</v>
      </c>
      <c r="D155" s="34">
        <v>0</v>
      </c>
      <c r="E155" s="34">
        <v>0</v>
      </c>
      <c r="F155" s="34">
        <v>0</v>
      </c>
      <c r="G155" s="34">
        <v>0</v>
      </c>
      <c r="H155" s="34">
        <v>0</v>
      </c>
    </row>
    <row r="156" spans="1:8" ht="15" customHeight="1">
      <c r="A156" s="34" t="s">
        <v>681</v>
      </c>
      <c r="B156" s="34" t="s">
        <v>682</v>
      </c>
      <c r="C156" s="6" t="s">
        <v>526</v>
      </c>
      <c r="D156" s="34">
        <v>0</v>
      </c>
      <c r="E156" s="34">
        <v>0</v>
      </c>
      <c r="F156" s="34">
        <v>1.2490775939712035E-3</v>
      </c>
      <c r="G156" s="34">
        <v>0</v>
      </c>
      <c r="H156" s="34">
        <v>1.1070505241999417E-3</v>
      </c>
    </row>
    <row r="157" spans="1:8" ht="15" customHeight="1">
      <c r="A157" s="34" t="s">
        <v>841</v>
      </c>
      <c r="B157" s="34" t="s">
        <v>842</v>
      </c>
      <c r="C157" s="6" t="s">
        <v>526</v>
      </c>
      <c r="D157" s="34">
        <v>0</v>
      </c>
      <c r="E157" s="34">
        <v>0</v>
      </c>
      <c r="F157" s="34">
        <v>9.6567028304620433E-5</v>
      </c>
      <c r="G157" s="34">
        <v>0</v>
      </c>
      <c r="H157" s="34">
        <v>3.1978846630360092E-4</v>
      </c>
    </row>
    <row r="158" spans="1:8" ht="15" customHeight="1">
      <c r="A158" s="34" t="s">
        <v>675</v>
      </c>
      <c r="B158" s="34" t="s">
        <v>676</v>
      </c>
      <c r="C158" s="6" t="s">
        <v>526</v>
      </c>
      <c r="D158" s="34">
        <v>3.2580999999999999E-3</v>
      </c>
      <c r="E158" s="34">
        <v>2.8E-3</v>
      </c>
      <c r="F158" s="34">
        <v>1.3297015726781872E-3</v>
      </c>
      <c r="G158" s="34">
        <v>0</v>
      </c>
      <c r="H158" s="34">
        <v>2.1770694445814396E-3</v>
      </c>
    </row>
    <row r="159" spans="1:8" ht="15" customHeight="1">
      <c r="A159" s="34" t="s">
        <v>833</v>
      </c>
      <c r="B159" s="34" t="s">
        <v>834</v>
      </c>
      <c r="C159" s="6" t="s">
        <v>526</v>
      </c>
      <c r="D159" s="34">
        <v>0</v>
      </c>
      <c r="E159" s="34">
        <v>0</v>
      </c>
      <c r="F159" s="34">
        <v>1.1845558095691282E-4</v>
      </c>
      <c r="G159" s="34">
        <v>0</v>
      </c>
      <c r="H159" s="34">
        <v>5.5351723313923611E-4</v>
      </c>
    </row>
    <row r="160" spans="1:8" ht="15" customHeight="1">
      <c r="A160" s="34" t="s">
        <v>835</v>
      </c>
      <c r="B160" s="34" t="s">
        <v>836</v>
      </c>
      <c r="C160" s="6" t="s">
        <v>526</v>
      </c>
      <c r="D160" s="34">
        <v>0</v>
      </c>
      <c r="E160" s="34">
        <v>1.9E-3</v>
      </c>
      <c r="F160" s="34">
        <v>1.1021055009157422E-4</v>
      </c>
      <c r="G160" s="34">
        <v>0</v>
      </c>
      <c r="H160" s="34">
        <v>1.0906278709041962E-3</v>
      </c>
    </row>
    <row r="161" spans="1:8" ht="15" customHeight="1">
      <c r="A161" s="34" t="s">
        <v>843</v>
      </c>
      <c r="B161" s="34" t="s">
        <v>844</v>
      </c>
      <c r="C161" s="6" t="s">
        <v>526</v>
      </c>
      <c r="D161" s="34">
        <v>0</v>
      </c>
      <c r="E161" s="34">
        <v>0</v>
      </c>
      <c r="F161" s="34">
        <v>9.3574771432649838E-5</v>
      </c>
      <c r="G161" s="34">
        <v>0</v>
      </c>
      <c r="H161" s="34">
        <v>5.9044532014149273E-4</v>
      </c>
    </row>
    <row r="162" spans="1:8" ht="15" customHeight="1">
      <c r="A162" s="34" t="s">
        <v>917</v>
      </c>
      <c r="B162" s="34" t="s">
        <v>918</v>
      </c>
      <c r="C162" s="6" t="s">
        <v>526</v>
      </c>
      <c r="D162" s="34">
        <v>0</v>
      </c>
      <c r="E162" s="34">
        <v>0</v>
      </c>
      <c r="F162" s="34">
        <v>0</v>
      </c>
      <c r="G162" s="34">
        <v>0</v>
      </c>
      <c r="H162" s="34">
        <v>0</v>
      </c>
    </row>
    <row r="163" spans="1:8" ht="15" customHeight="1">
      <c r="A163" s="34" t="s">
        <v>819</v>
      </c>
      <c r="B163" s="34" t="s">
        <v>820</v>
      </c>
      <c r="C163" s="6" t="s">
        <v>526</v>
      </c>
      <c r="D163" s="34">
        <v>0</v>
      </c>
      <c r="E163" s="34">
        <v>0</v>
      </c>
      <c r="F163" s="34">
        <v>1.6013941928708E-4</v>
      </c>
      <c r="G163" s="34">
        <v>7.9330271691772576E-6</v>
      </c>
      <c r="H163" s="34">
        <v>0</v>
      </c>
    </row>
    <row r="164" spans="1:8" ht="15" customHeight="1">
      <c r="A164" s="34" t="s">
        <v>869</v>
      </c>
      <c r="B164" s="34" t="s">
        <v>870</v>
      </c>
      <c r="C164" s="6" t="s">
        <v>526</v>
      </c>
      <c r="D164" s="34">
        <v>0</v>
      </c>
      <c r="E164" s="34">
        <v>1.2999999999999999E-3</v>
      </c>
      <c r="F164" s="34">
        <v>5.979578276513892E-5</v>
      </c>
      <c r="G164" s="34">
        <v>0</v>
      </c>
      <c r="H164" s="34">
        <v>2.0408648098514586E-4</v>
      </c>
    </row>
    <row r="165" spans="1:8" ht="15" customHeight="1">
      <c r="A165" s="34" t="s">
        <v>547</v>
      </c>
      <c r="B165" s="34" t="s">
        <v>548</v>
      </c>
      <c r="C165" s="6" t="s">
        <v>526</v>
      </c>
      <c r="D165" s="34">
        <v>4.3686099999999999E-2</v>
      </c>
      <c r="E165" s="34">
        <v>4.7800000000000002E-2</v>
      </c>
      <c r="F165" s="34">
        <v>2.9441472331740534E-2</v>
      </c>
      <c r="G165" s="34">
        <v>3.2522617097759179E-2</v>
      </c>
      <c r="H165" s="34">
        <v>2.4658806473908997E-2</v>
      </c>
    </row>
    <row r="166" spans="1:8" ht="15" customHeight="1">
      <c r="A166" s="34" t="s">
        <v>799</v>
      </c>
      <c r="B166" s="34" t="s">
        <v>800</v>
      </c>
      <c r="C166" s="6" t="s">
        <v>526</v>
      </c>
      <c r="D166" s="34">
        <v>0</v>
      </c>
      <c r="E166" s="34">
        <v>0</v>
      </c>
      <c r="F166" s="34">
        <v>1.8831302298883754E-4</v>
      </c>
      <c r="G166" s="34">
        <v>0</v>
      </c>
      <c r="H166" s="34">
        <v>0</v>
      </c>
    </row>
    <row r="167" spans="1:8" ht="15" customHeight="1">
      <c r="A167" s="34" t="s">
        <v>895</v>
      </c>
      <c r="B167" s="34" t="s">
        <v>896</v>
      </c>
      <c r="C167" s="6" t="s">
        <v>526</v>
      </c>
      <c r="D167" s="34">
        <v>0</v>
      </c>
      <c r="E167" s="34">
        <v>0</v>
      </c>
      <c r="F167" s="34">
        <v>3.3219194179923383E-5</v>
      </c>
      <c r="G167" s="34">
        <v>0</v>
      </c>
      <c r="H167" s="34">
        <v>3.1370177986316151E-4</v>
      </c>
    </row>
    <row r="168" spans="1:8" ht="15" customHeight="1">
      <c r="A168" s="34" t="s">
        <v>551</v>
      </c>
      <c r="B168" s="34" t="s">
        <v>552</v>
      </c>
      <c r="C168" s="6" t="s">
        <v>526</v>
      </c>
      <c r="D168" s="34">
        <v>2.3007199999999998E-2</v>
      </c>
      <c r="E168" s="34">
        <v>1.1599999999999999E-2</v>
      </c>
      <c r="F168" s="34">
        <v>2.2870712230596418E-2</v>
      </c>
      <c r="G168" s="34">
        <v>1.4437932015801885E-2</v>
      </c>
      <c r="H168" s="34">
        <v>1.2963737935139956E-2</v>
      </c>
    </row>
    <row r="169" spans="1:8" ht="15" customHeight="1">
      <c r="A169" s="34" t="s">
        <v>539</v>
      </c>
      <c r="B169" s="34" t="s">
        <v>540</v>
      </c>
      <c r="C169" s="6" t="s">
        <v>526</v>
      </c>
      <c r="D169" s="34">
        <v>5.8634899999999997E-2</v>
      </c>
      <c r="E169" s="34">
        <v>9.3399999999999997E-2</v>
      </c>
      <c r="F169" s="34">
        <v>6.2233199334629959E-2</v>
      </c>
      <c r="G169" s="34">
        <v>2.0122845479298504E-2</v>
      </c>
      <c r="H169" s="34">
        <v>8.5031408914379505E-2</v>
      </c>
    </row>
    <row r="170" spans="1:8" ht="15" customHeight="1">
      <c r="A170" s="34" t="s">
        <v>557</v>
      </c>
      <c r="B170" s="34" t="s">
        <v>558</v>
      </c>
      <c r="C170" s="6" t="s">
        <v>526</v>
      </c>
      <c r="D170" s="34">
        <v>3.2165399999999997E-2</v>
      </c>
      <c r="E170" s="34">
        <v>0.12690000000000001</v>
      </c>
      <c r="F170" s="34">
        <v>1.4919566526191952E-2</v>
      </c>
      <c r="G170" s="34">
        <v>2.5715664750525719E-3</v>
      </c>
      <c r="H170" s="34">
        <v>0.14298091237372593</v>
      </c>
    </row>
    <row r="171" spans="1:8" ht="15" customHeight="1">
      <c r="A171" s="34" t="s">
        <v>589</v>
      </c>
      <c r="B171" s="34" t="s">
        <v>590</v>
      </c>
      <c r="C171" s="6" t="s">
        <v>526</v>
      </c>
      <c r="D171" s="34">
        <v>1.9813000000000001E-3</v>
      </c>
      <c r="E171" s="34">
        <v>0</v>
      </c>
      <c r="F171" s="34">
        <v>7.6821595939934179E-3</v>
      </c>
      <c r="G171" s="34">
        <v>1.7717849872715033E-3</v>
      </c>
      <c r="H171" s="34">
        <v>1.0956682944800243E-3</v>
      </c>
    </row>
    <row r="172" spans="1:8" ht="15" customHeight="1">
      <c r="A172" s="34" t="s">
        <v>683</v>
      </c>
      <c r="B172" s="34" t="s">
        <v>684</v>
      </c>
      <c r="C172" s="6" t="s">
        <v>526</v>
      </c>
      <c r="D172" s="34">
        <v>0</v>
      </c>
      <c r="E172" s="34">
        <v>3.8999999999999998E-3</v>
      </c>
      <c r="F172" s="34">
        <v>1.1957431808451847E-3</v>
      </c>
      <c r="G172" s="34">
        <v>0</v>
      </c>
      <c r="H172" s="34">
        <v>0</v>
      </c>
    </row>
    <row r="173" spans="1:8" ht="15" customHeight="1">
      <c r="A173" s="34" t="s">
        <v>697</v>
      </c>
      <c r="B173" s="34" t="s">
        <v>698</v>
      </c>
      <c r="C173" s="6" t="s">
        <v>526</v>
      </c>
      <c r="D173" s="34">
        <v>2.5311000000000001E-3</v>
      </c>
      <c r="E173" s="34">
        <v>0</v>
      </c>
      <c r="F173" s="34">
        <v>8.8298031962262406E-4</v>
      </c>
      <c r="G173" s="34">
        <v>9.4840857853875318E-5</v>
      </c>
      <c r="H173" s="34">
        <v>3.1756895077839303E-4</v>
      </c>
    </row>
    <row r="174" spans="1:8" ht="15" customHeight="1">
      <c r="A174" s="34" t="s">
        <v>641</v>
      </c>
      <c r="B174" s="34" t="s">
        <v>642</v>
      </c>
      <c r="C174" s="6" t="s">
        <v>526</v>
      </c>
      <c r="D174" s="34">
        <v>4.3864000000000004E-3</v>
      </c>
      <c r="E174" s="34">
        <v>2.5000000000000001E-3</v>
      </c>
      <c r="F174" s="34">
        <v>2.4285169636727335E-3</v>
      </c>
      <c r="G174" s="34">
        <v>0</v>
      </c>
      <c r="H174" s="34">
        <v>1.4231349318791224E-3</v>
      </c>
    </row>
    <row r="175" spans="1:8" ht="15" customHeight="1">
      <c r="A175" s="34" t="s">
        <v>813</v>
      </c>
      <c r="B175" s="34" t="s">
        <v>814</v>
      </c>
      <c r="C175" s="6" t="s">
        <v>526</v>
      </c>
      <c r="D175" s="34">
        <v>0</v>
      </c>
      <c r="E175" s="34">
        <v>0</v>
      </c>
      <c r="F175" s="34">
        <v>1.663884988998589E-4</v>
      </c>
      <c r="G175" s="34">
        <v>0</v>
      </c>
      <c r="H175" s="34">
        <v>2.7060434145860892E-4</v>
      </c>
    </row>
    <row r="176" spans="1:8" ht="15" customHeight="1">
      <c r="A176" s="34" t="s">
        <v>839</v>
      </c>
      <c r="B176" s="34" t="s">
        <v>840</v>
      </c>
      <c r="C176" s="6" t="s">
        <v>526</v>
      </c>
      <c r="D176" s="34">
        <v>9.1909999999999995E-4</v>
      </c>
      <c r="E176" s="34">
        <v>0</v>
      </c>
      <c r="F176" s="34">
        <v>9.9762545698157517E-5</v>
      </c>
      <c r="G176" s="34">
        <v>0</v>
      </c>
      <c r="H176" s="34">
        <v>6.3917475695500665E-4</v>
      </c>
    </row>
    <row r="177" spans="1:8" ht="15" customHeight="1">
      <c r="A177" s="34" t="s">
        <v>789</v>
      </c>
      <c r="B177" s="34" t="s">
        <v>790</v>
      </c>
      <c r="C177" s="6" t="s">
        <v>526</v>
      </c>
      <c r="D177" s="34">
        <v>0</v>
      </c>
      <c r="E177" s="34">
        <v>0</v>
      </c>
      <c r="F177" s="34">
        <v>2.7599848668673828E-4</v>
      </c>
      <c r="G177" s="34">
        <v>0</v>
      </c>
      <c r="H177" s="34">
        <v>2.9520456338334169E-4</v>
      </c>
    </row>
    <row r="178" spans="1:8" ht="15" customHeight="1">
      <c r="A178" s="34" t="s">
        <v>901</v>
      </c>
      <c r="B178" s="34" t="s">
        <v>902</v>
      </c>
      <c r="C178" s="6" t="s">
        <v>526</v>
      </c>
      <c r="D178" s="34">
        <v>1.771E-4</v>
      </c>
      <c r="E178" s="34">
        <v>0</v>
      </c>
      <c r="F178" s="34">
        <v>1.9475783153896042E-5</v>
      </c>
      <c r="G178" s="34">
        <v>0</v>
      </c>
      <c r="H178" s="34">
        <v>1.7220276274638747E-4</v>
      </c>
    </row>
    <row r="179" spans="1:8" ht="15" customHeight="1">
      <c r="A179" s="34" t="s">
        <v>831</v>
      </c>
      <c r="B179" s="34" t="s">
        <v>832</v>
      </c>
      <c r="C179" s="6" t="s">
        <v>526</v>
      </c>
      <c r="D179" s="34">
        <v>6.78E-4</v>
      </c>
      <c r="E179" s="34">
        <v>0</v>
      </c>
      <c r="F179" s="34">
        <v>1.2240982175588296E-4</v>
      </c>
      <c r="G179" s="34">
        <v>0</v>
      </c>
      <c r="H179" s="34">
        <v>4.3051525974895945E-4</v>
      </c>
    </row>
    <row r="180" spans="1:8" ht="15" customHeight="1">
      <c r="A180" s="34" t="s">
        <v>545</v>
      </c>
      <c r="B180" s="34" t="s">
        <v>546</v>
      </c>
      <c r="C180" s="6" t="s">
        <v>526</v>
      </c>
      <c r="D180" s="34">
        <v>5.2665099999999999E-2</v>
      </c>
      <c r="E180" s="34">
        <v>4.5100000000000001E-2</v>
      </c>
      <c r="F180" s="34">
        <v>3.0613166180548143E-2</v>
      </c>
      <c r="G180" s="34">
        <v>2.3620090188431635E-2</v>
      </c>
      <c r="H180" s="34">
        <v>3.1141751942331122E-2</v>
      </c>
    </row>
    <row r="181" spans="1:8" ht="15" customHeight="1">
      <c r="A181" s="34" t="s">
        <v>759</v>
      </c>
      <c r="B181" s="34" t="s">
        <v>760</v>
      </c>
      <c r="C181" s="6" t="s">
        <v>526</v>
      </c>
      <c r="D181" s="34">
        <v>0</v>
      </c>
      <c r="E181" s="34">
        <v>2.5999999999999999E-3</v>
      </c>
      <c r="F181" s="34">
        <v>4.0057669259567535E-4</v>
      </c>
      <c r="G181" s="34">
        <v>0</v>
      </c>
      <c r="H181" s="34">
        <v>2.2363741447709203E-3</v>
      </c>
    </row>
    <row r="182" spans="1:8" ht="15" customHeight="1">
      <c r="A182" s="34" t="s">
        <v>599</v>
      </c>
      <c r="B182" s="34" t="s">
        <v>600</v>
      </c>
      <c r="C182" s="6" t="s">
        <v>526</v>
      </c>
      <c r="D182" s="34">
        <v>7.5228999999999999E-3</v>
      </c>
      <c r="E182" s="34">
        <v>5.1000000000000004E-3</v>
      </c>
      <c r="F182" s="34">
        <v>5.9564767606153255E-3</v>
      </c>
      <c r="G182" s="34">
        <v>4.114986826993839E-3</v>
      </c>
      <c r="H182" s="34">
        <v>5.4288060332192576E-3</v>
      </c>
    </row>
    <row r="183" spans="1:8" ht="15" customHeight="1">
      <c r="A183" s="34" t="s">
        <v>907</v>
      </c>
      <c r="B183" s="34" t="s">
        <v>908</v>
      </c>
      <c r="C183" s="6" t="s">
        <v>526</v>
      </c>
      <c r="D183" s="34">
        <v>0</v>
      </c>
      <c r="E183" s="34">
        <v>0</v>
      </c>
      <c r="F183" s="34">
        <v>1.2934940478357313E-5</v>
      </c>
      <c r="G183" s="34">
        <v>0</v>
      </c>
      <c r="H183" s="34">
        <v>1.9243587065135369E-4</v>
      </c>
    </row>
    <row r="184" spans="1:8" ht="15" customHeight="1">
      <c r="A184" s="34" t="s">
        <v>709</v>
      </c>
      <c r="B184" s="34" t="s">
        <v>710</v>
      </c>
      <c r="C184" s="6" t="s">
        <v>526</v>
      </c>
      <c r="D184" s="34">
        <v>0</v>
      </c>
      <c r="E184" s="34">
        <v>0</v>
      </c>
      <c r="F184" s="34">
        <v>8.2599269605568531E-4</v>
      </c>
      <c r="G184" s="34">
        <v>0</v>
      </c>
      <c r="H184" s="34">
        <v>0</v>
      </c>
    </row>
    <row r="185" spans="1:8" ht="15" customHeight="1">
      <c r="A185" s="34" t="s">
        <v>769</v>
      </c>
      <c r="B185" s="34" t="s">
        <v>770</v>
      </c>
      <c r="C185" s="6" t="s">
        <v>526</v>
      </c>
      <c r="D185" s="34">
        <v>0</v>
      </c>
      <c r="E185" s="34">
        <v>0</v>
      </c>
      <c r="F185" s="34">
        <v>3.5248315951149701E-4</v>
      </c>
      <c r="G185" s="34">
        <v>0</v>
      </c>
      <c r="H185" s="34">
        <v>6.364262273497761E-4</v>
      </c>
    </row>
    <row r="186" spans="1:8" ht="15" customHeight="1">
      <c r="A186" s="34" t="s">
        <v>637</v>
      </c>
      <c r="B186" s="34" t="s">
        <v>638</v>
      </c>
      <c r="C186" s="6" t="s">
        <v>526</v>
      </c>
      <c r="D186" s="34">
        <v>0</v>
      </c>
      <c r="E186" s="34">
        <v>0</v>
      </c>
      <c r="F186" s="34">
        <v>2.6000517068444223E-3</v>
      </c>
      <c r="G186" s="34">
        <v>2.9325215919378728E-3</v>
      </c>
      <c r="H186" s="34">
        <v>2.1506086815863538E-3</v>
      </c>
    </row>
    <row r="187" spans="1:8" ht="15" customHeight="1">
      <c r="A187" s="34" t="s">
        <v>713</v>
      </c>
      <c r="B187" s="34" t="s">
        <v>714</v>
      </c>
      <c r="C187" s="6" t="s">
        <v>526</v>
      </c>
      <c r="D187" s="34">
        <v>0</v>
      </c>
      <c r="E187" s="34">
        <v>1.6000000000000001E-3</v>
      </c>
      <c r="F187" s="34">
        <v>7.7655674161132798E-4</v>
      </c>
      <c r="G187" s="34">
        <v>0</v>
      </c>
      <c r="H187" s="34">
        <v>1.3405096767452579E-3</v>
      </c>
    </row>
    <row r="188" spans="1:8" ht="15" customHeight="1">
      <c r="A188" s="34" t="s">
        <v>703</v>
      </c>
      <c r="B188" s="34" t="s">
        <v>704</v>
      </c>
      <c r="C188" s="6" t="s">
        <v>526</v>
      </c>
      <c r="D188" s="34">
        <v>7.5889999999999996E-4</v>
      </c>
      <c r="E188" s="34">
        <v>0</v>
      </c>
      <c r="F188" s="34">
        <v>8.4606009107722686E-4</v>
      </c>
      <c r="G188" s="34">
        <v>0</v>
      </c>
      <c r="H188" s="34">
        <v>9.9634104311021416E-4</v>
      </c>
    </row>
    <row r="189" spans="1:8" ht="15" customHeight="1">
      <c r="A189" s="34" t="s">
        <v>693</v>
      </c>
      <c r="B189" s="34" t="s">
        <v>694</v>
      </c>
      <c r="C189" s="6" t="s">
        <v>526</v>
      </c>
      <c r="D189" s="34">
        <v>0</v>
      </c>
      <c r="E189" s="34">
        <v>0</v>
      </c>
      <c r="F189" s="34">
        <v>1.0478597856651041E-3</v>
      </c>
      <c r="G189" s="34">
        <v>0</v>
      </c>
      <c r="H189" s="34">
        <v>1.9495224688238055E-3</v>
      </c>
    </row>
    <row r="190" spans="1:8" ht="15" customHeight="1">
      <c r="A190" s="34" t="s">
        <v>719</v>
      </c>
      <c r="B190" s="34" t="s">
        <v>720</v>
      </c>
      <c r="C190" s="6" t="s">
        <v>526</v>
      </c>
      <c r="D190" s="34">
        <v>0</v>
      </c>
      <c r="E190" s="34">
        <v>0</v>
      </c>
      <c r="F190" s="34">
        <v>7.2000656529014123E-4</v>
      </c>
      <c r="G190" s="34">
        <v>2.441292121090691E-4</v>
      </c>
      <c r="H190" s="34">
        <v>1.0462710102993543E-4</v>
      </c>
    </row>
    <row r="191" spans="1:8" ht="15" customHeight="1">
      <c r="A191" s="34" t="s">
        <v>653</v>
      </c>
      <c r="B191" s="34" t="s">
        <v>654</v>
      </c>
      <c r="C191" s="6" t="s">
        <v>526</v>
      </c>
      <c r="D191" s="34">
        <v>0</v>
      </c>
      <c r="E191" s="34">
        <v>0</v>
      </c>
      <c r="F191" s="34">
        <v>1.9384398513304828E-3</v>
      </c>
      <c r="G191" s="34">
        <v>1.5197443210818726E-3</v>
      </c>
      <c r="H191" s="34">
        <v>3.4487392041023389E-3</v>
      </c>
    </row>
    <row r="192" spans="1:8" ht="15" customHeight="1">
      <c r="A192" s="34" t="s">
        <v>717</v>
      </c>
      <c r="B192" s="34" t="s">
        <v>718</v>
      </c>
      <c r="C192" s="6" t="s">
        <v>526</v>
      </c>
      <c r="D192" s="34">
        <v>0</v>
      </c>
      <c r="E192" s="34">
        <v>1.4E-3</v>
      </c>
      <c r="F192" s="34">
        <v>7.2627988973186103E-4</v>
      </c>
      <c r="G192" s="34">
        <v>0</v>
      </c>
      <c r="H192" s="34">
        <v>2.1775295061787448E-3</v>
      </c>
    </row>
    <row r="193" spans="1:8" ht="15" customHeight="1">
      <c r="A193" s="34" t="s">
        <v>563</v>
      </c>
      <c r="B193" s="34" t="s">
        <v>564</v>
      </c>
      <c r="C193" s="6" t="s">
        <v>526</v>
      </c>
      <c r="D193" s="34">
        <v>2.08577E-2</v>
      </c>
      <c r="E193" s="34">
        <v>1.5800000000000002E-2</v>
      </c>
      <c r="F193" s="34">
        <v>1.2443187124952654E-2</v>
      </c>
      <c r="G193" s="34">
        <v>9.7421415489044177E-3</v>
      </c>
      <c r="H193" s="34">
        <v>1.4640753827059885E-2</v>
      </c>
    </row>
    <row r="194" spans="1:8" ht="15" customHeight="1">
      <c r="A194" s="34" t="s">
        <v>559</v>
      </c>
      <c r="B194" s="34" t="s">
        <v>560</v>
      </c>
      <c r="C194" s="6" t="s">
        <v>526</v>
      </c>
      <c r="D194" s="34">
        <v>1.8162299999999999E-2</v>
      </c>
      <c r="E194" s="34">
        <v>1.7899999999999999E-2</v>
      </c>
      <c r="F194" s="34">
        <v>1.3768351753599126E-2</v>
      </c>
      <c r="G194" s="34">
        <v>1.1091507608099122E-2</v>
      </c>
      <c r="H194" s="34">
        <v>1.583366527617102E-2</v>
      </c>
    </row>
    <row r="195" spans="1:8" ht="15" customHeight="1">
      <c r="A195" s="34" t="s">
        <v>729</v>
      </c>
      <c r="B195" s="34" t="s">
        <v>730</v>
      </c>
      <c r="C195" s="6" t="s">
        <v>526</v>
      </c>
      <c r="D195" s="34">
        <v>1.3766E-3</v>
      </c>
      <c r="E195" s="34">
        <v>0</v>
      </c>
      <c r="F195" s="34">
        <v>5.7420751093925149E-4</v>
      </c>
      <c r="G195" s="34">
        <v>1.6675252536287798E-4</v>
      </c>
      <c r="H195" s="34">
        <v>9.5023140780387525E-4</v>
      </c>
    </row>
    <row r="196" spans="1:8" ht="15" customHeight="1">
      <c r="A196" s="34" t="s">
        <v>573</v>
      </c>
      <c r="B196" s="34" t="s">
        <v>574</v>
      </c>
      <c r="C196" s="6" t="s">
        <v>526</v>
      </c>
      <c r="D196" s="34">
        <v>1.5708699999999999E-2</v>
      </c>
      <c r="E196" s="34">
        <v>8.0999999999999996E-3</v>
      </c>
      <c r="F196" s="34">
        <v>1.1179952068645228E-2</v>
      </c>
      <c r="G196" s="34">
        <v>7.6047731586255289E-3</v>
      </c>
      <c r="H196" s="34">
        <v>1.2205304937238768E-2</v>
      </c>
    </row>
    <row r="197" spans="1:8" ht="15" customHeight="1">
      <c r="A197" s="34" t="s">
        <v>579</v>
      </c>
      <c r="B197" s="34" t="s">
        <v>580</v>
      </c>
      <c r="C197" s="6" t="s">
        <v>526</v>
      </c>
      <c r="D197" s="34">
        <v>9.1826000000000008E-3</v>
      </c>
      <c r="E197" s="34">
        <v>3.3E-3</v>
      </c>
      <c r="F197" s="34">
        <v>9.5235210941908809E-3</v>
      </c>
      <c r="G197" s="34">
        <v>5.5335575104330905E-3</v>
      </c>
      <c r="H197" s="34">
        <v>1.1156604207977566E-2</v>
      </c>
    </row>
    <row r="198" spans="1:8" ht="15" customHeight="1">
      <c r="A198" s="34" t="s">
        <v>751</v>
      </c>
      <c r="B198" s="34" t="s">
        <v>752</v>
      </c>
      <c r="C198" s="6" t="s">
        <v>526</v>
      </c>
      <c r="D198" s="34">
        <v>1.426E-3</v>
      </c>
      <c r="E198" s="34">
        <v>0</v>
      </c>
      <c r="F198" s="34">
        <v>4.147487889333396E-4</v>
      </c>
      <c r="G198" s="34">
        <v>0</v>
      </c>
      <c r="H198" s="34">
        <v>1.3936416982933961E-3</v>
      </c>
    </row>
    <row r="199" spans="1:8" ht="15" customHeight="1">
      <c r="A199" s="34" t="s">
        <v>871</v>
      </c>
      <c r="B199" s="34" t="s">
        <v>872</v>
      </c>
      <c r="C199" s="6" t="s">
        <v>526</v>
      </c>
      <c r="D199" s="34">
        <v>1.729E-4</v>
      </c>
      <c r="E199" s="34">
        <v>0</v>
      </c>
      <c r="F199" s="34">
        <v>5.9008434215821436E-5</v>
      </c>
      <c r="G199" s="34">
        <v>0</v>
      </c>
      <c r="H199" s="34">
        <v>1.8023483573677423E-4</v>
      </c>
    </row>
  </sheetData>
  <conditionalFormatting sqref="B3:B1048576">
    <cfRule type="duplicateValues" dxfId="8" priority="3"/>
  </conditionalFormatting>
  <conditionalFormatting sqref="B1:B1048576">
    <cfRule type="duplicateValues" dxfId="7" priority="7"/>
  </conditionalFormatting>
  <pageMargins left="0.7" right="0.7" top="0.75" bottom="0.75" header="0.3" footer="0.3"/>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E111"/>
  <sheetViews>
    <sheetView workbookViewId="0" xr3:uid="{94BC7849-1D55-59FD-A4A3-F33B65D9F6CB}">
      <selection activeCell="H2" sqref="H2"/>
    </sheetView>
  </sheetViews>
  <sheetFormatPr defaultColWidth="18.42578125" defaultRowHeight="15"/>
  <cols>
    <col min="1" max="1" width="13.42578125" style="7" customWidth="1"/>
    <col min="2" max="2" width="20.28515625" style="7" bestFit="1" customWidth="1"/>
    <col min="3" max="3" width="17.42578125" style="7" bestFit="1" customWidth="1"/>
    <col min="5" max="5" width="22.7109375" style="7" customWidth="1"/>
  </cols>
  <sheetData>
    <row r="1" spans="1:5" ht="15.75">
      <c r="A1" s="24" t="s">
        <v>1236</v>
      </c>
      <c r="B1" s="5" t="s">
        <v>1064</v>
      </c>
      <c r="D1" s="34">
        <v>5565</v>
      </c>
      <c r="E1" s="7" t="s">
        <v>11</v>
      </c>
    </row>
    <row r="2" spans="1:5" ht="30">
      <c r="A2" s="7" t="s">
        <v>1066</v>
      </c>
      <c r="B2" s="5" t="s">
        <v>1067</v>
      </c>
      <c r="C2" s="7" t="s">
        <v>1068</v>
      </c>
      <c r="D2" s="7" t="s">
        <v>1237</v>
      </c>
      <c r="E2" s="7" t="s">
        <v>517</v>
      </c>
    </row>
    <row r="3" spans="1:5">
      <c r="B3" s="34" t="s">
        <v>43</v>
      </c>
      <c r="C3" s="7" t="s">
        <v>528</v>
      </c>
      <c r="D3" s="34">
        <v>0</v>
      </c>
      <c r="E3" s="7">
        <v>8.9661054141937941E-3</v>
      </c>
    </row>
    <row r="4" spans="1:5">
      <c r="B4" s="34" t="s">
        <v>39</v>
      </c>
      <c r="C4" s="7" t="s">
        <v>528</v>
      </c>
      <c r="D4" s="34">
        <v>0</v>
      </c>
      <c r="E4" s="7">
        <v>2.0399107932888207E-2</v>
      </c>
    </row>
    <row r="5" spans="1:5">
      <c r="B5" s="34" t="s">
        <v>35</v>
      </c>
      <c r="C5" s="7" t="s">
        <v>528</v>
      </c>
      <c r="D5" s="34">
        <v>0</v>
      </c>
      <c r="E5" s="7">
        <v>4.8257119937832202E-2</v>
      </c>
    </row>
    <row r="6" spans="1:5">
      <c r="B6" s="34" t="s">
        <v>30</v>
      </c>
      <c r="C6" s="7" t="s">
        <v>528</v>
      </c>
      <c r="D6" s="34">
        <v>0</v>
      </c>
      <c r="E6" s="7">
        <v>0.20691350669218217</v>
      </c>
    </row>
    <row r="7" spans="1:5" ht="15" customHeight="1">
      <c r="A7" s="7" t="s">
        <v>581</v>
      </c>
      <c r="B7" s="7" t="s">
        <v>582</v>
      </c>
      <c r="C7" s="7" t="s">
        <v>528</v>
      </c>
      <c r="D7" s="34">
        <v>1.7399999999999998E-3</v>
      </c>
      <c r="E7" s="7">
        <v>3.2974682519729066E-4</v>
      </c>
    </row>
    <row r="8" spans="1:5" ht="15" customHeight="1">
      <c r="A8" s="7" t="s">
        <v>673</v>
      </c>
      <c r="B8" s="7" t="s">
        <v>674</v>
      </c>
      <c r="C8" s="7" t="s">
        <v>528</v>
      </c>
      <c r="D8" s="34">
        <v>3.0899999999999999E-3</v>
      </c>
      <c r="E8" s="7">
        <v>6.9331383759430336E-4</v>
      </c>
    </row>
    <row r="9" spans="1:5" ht="15" customHeight="1">
      <c r="A9" s="7" t="s">
        <v>659</v>
      </c>
      <c r="B9" s="7" t="s">
        <v>660</v>
      </c>
      <c r="C9" s="7" t="s">
        <v>528</v>
      </c>
      <c r="D9" s="34">
        <v>5.2999999999999998E-4</v>
      </c>
      <c r="E9" s="7">
        <v>1.4035377687884678E-3</v>
      </c>
    </row>
    <row r="10" spans="1:5" ht="15" customHeight="1">
      <c r="A10" s="7" t="s">
        <v>965</v>
      </c>
      <c r="B10" s="7" t="s">
        <v>966</v>
      </c>
      <c r="C10" s="7" t="s">
        <v>528</v>
      </c>
      <c r="D10" s="34">
        <v>0</v>
      </c>
      <c r="E10" s="7">
        <v>7.1867897799409504E-4</v>
      </c>
    </row>
    <row r="11" spans="1:5" ht="15" customHeight="1">
      <c r="A11" s="7" t="s">
        <v>779</v>
      </c>
      <c r="B11" s="7" t="s">
        <v>780</v>
      </c>
      <c r="C11" s="7" t="s">
        <v>528</v>
      </c>
      <c r="D11" s="34">
        <v>0</v>
      </c>
      <c r="E11" s="7">
        <v>3.948506855567557E-3</v>
      </c>
    </row>
    <row r="12" spans="1:5" ht="15" customHeight="1">
      <c r="A12" s="7" t="s">
        <v>885</v>
      </c>
      <c r="B12" s="7" t="s">
        <v>886</v>
      </c>
      <c r="C12" s="7" t="s">
        <v>528</v>
      </c>
      <c r="D12" s="34">
        <v>0</v>
      </c>
      <c r="E12" s="7">
        <v>6.3412850999478964E-4</v>
      </c>
    </row>
    <row r="13" spans="1:5" ht="15" customHeight="1">
      <c r="A13" s="7" t="s">
        <v>569</v>
      </c>
      <c r="B13" s="7" t="s">
        <v>570</v>
      </c>
      <c r="C13" s="7" t="s">
        <v>528</v>
      </c>
      <c r="D13" s="34">
        <v>0</v>
      </c>
      <c r="E13" s="7">
        <v>4.0584224639666539E-4</v>
      </c>
    </row>
    <row r="14" spans="1:5" ht="15" customHeight="1">
      <c r="A14" s="7" t="s">
        <v>603</v>
      </c>
      <c r="B14" s="7" t="s">
        <v>951</v>
      </c>
      <c r="C14" s="7" t="s">
        <v>528</v>
      </c>
      <c r="D14" s="34">
        <v>0</v>
      </c>
      <c r="E14" s="7">
        <v>2.0968516063827711E-3</v>
      </c>
    </row>
    <row r="15" spans="1:5" ht="15" customHeight="1">
      <c r="A15" s="7" t="s">
        <v>601</v>
      </c>
      <c r="B15" s="7" t="s">
        <v>602</v>
      </c>
      <c r="C15" s="7" t="s">
        <v>528</v>
      </c>
      <c r="D15" s="34">
        <v>1.754E-2</v>
      </c>
      <c r="E15" s="7">
        <v>1.645352107266481E-2</v>
      </c>
    </row>
    <row r="16" spans="1:5" ht="15" customHeight="1">
      <c r="A16" s="7" t="s">
        <v>609</v>
      </c>
      <c r="B16" s="7" t="s">
        <v>610</v>
      </c>
      <c r="C16" s="7" t="s">
        <v>528</v>
      </c>
      <c r="D16" s="34">
        <v>1.687E-2</v>
      </c>
      <c r="E16" s="7">
        <v>1.9471972780240009E-2</v>
      </c>
    </row>
    <row r="17" spans="1:5" ht="15" customHeight="1">
      <c r="A17" s="7" t="s">
        <v>555</v>
      </c>
      <c r="B17" s="7" t="s">
        <v>556</v>
      </c>
      <c r="C17" s="7" t="s">
        <v>528</v>
      </c>
      <c r="D17" s="34">
        <v>4.0799999999999994E-3</v>
      </c>
      <c r="E17" s="7">
        <v>4.2444334935651251E-3</v>
      </c>
    </row>
    <row r="18" spans="1:5" ht="15" customHeight="1">
      <c r="A18" s="7" t="s">
        <v>553</v>
      </c>
      <c r="B18" s="7" t="s">
        <v>554</v>
      </c>
      <c r="C18" s="7" t="s">
        <v>528</v>
      </c>
      <c r="D18" s="34">
        <v>0</v>
      </c>
      <c r="E18" s="7">
        <v>2.2321323551816596E-3</v>
      </c>
    </row>
    <row r="19" spans="1:5" ht="15" customHeight="1">
      <c r="A19" s="7" t="s">
        <v>605</v>
      </c>
      <c r="B19" s="7" t="s">
        <v>606</v>
      </c>
      <c r="C19" s="7" t="s">
        <v>528</v>
      </c>
      <c r="D19" s="34">
        <v>5.4000000000000001E-4</v>
      </c>
      <c r="E19" s="7">
        <v>1.2175267391899961E-3</v>
      </c>
    </row>
    <row r="20" spans="1:5" ht="15" customHeight="1">
      <c r="A20" s="7" t="s">
        <v>627</v>
      </c>
      <c r="B20" s="7" t="s">
        <v>956</v>
      </c>
      <c r="C20" s="7" t="s">
        <v>528</v>
      </c>
      <c r="D20" s="34">
        <v>0</v>
      </c>
      <c r="E20" s="7">
        <v>1.2175267391899961E-3</v>
      </c>
    </row>
    <row r="21" spans="1:5" ht="15" customHeight="1">
      <c r="A21" s="7" t="s">
        <v>541</v>
      </c>
      <c r="B21" s="7" t="s">
        <v>542</v>
      </c>
      <c r="C21" s="7" t="s">
        <v>528</v>
      </c>
      <c r="D21" s="34">
        <v>6.4200000000000004E-3</v>
      </c>
      <c r="E21" s="7">
        <v>7.1614246395411574E-3</v>
      </c>
    </row>
    <row r="22" spans="1:5" ht="15" customHeight="1">
      <c r="A22" s="7" t="s">
        <v>571</v>
      </c>
      <c r="B22" s="7" t="s">
        <v>959</v>
      </c>
      <c r="C22" s="7" t="s">
        <v>528</v>
      </c>
      <c r="D22" s="34">
        <v>1.98E-3</v>
      </c>
      <c r="E22" s="7">
        <v>1.0146056159916635E-3</v>
      </c>
    </row>
    <row r="23" spans="1:5" ht="15" customHeight="1">
      <c r="A23" s="7" t="s">
        <v>699</v>
      </c>
      <c r="B23" s="7" t="s">
        <v>700</v>
      </c>
      <c r="C23" s="7" t="s">
        <v>528</v>
      </c>
      <c r="D23" s="34">
        <v>7.7600000000000004E-3</v>
      </c>
      <c r="E23" s="7">
        <v>7.711002681536642E-3</v>
      </c>
    </row>
    <row r="24" spans="1:5" ht="15" customHeight="1">
      <c r="A24" s="7" t="s">
        <v>565</v>
      </c>
      <c r="B24" s="7" t="s">
        <v>566</v>
      </c>
      <c r="C24" s="7" t="s">
        <v>528</v>
      </c>
      <c r="D24" s="34">
        <v>0</v>
      </c>
      <c r="E24" s="7">
        <v>1.3020772071893015E-3</v>
      </c>
    </row>
    <row r="25" spans="1:5" ht="15" customHeight="1">
      <c r="A25" s="7" t="s">
        <v>631</v>
      </c>
      <c r="B25" s="7" t="s">
        <v>632</v>
      </c>
      <c r="C25" s="7" t="s">
        <v>528</v>
      </c>
      <c r="D25" s="34">
        <v>0</v>
      </c>
      <c r="E25" s="7">
        <v>4.3881692891639436E-3</v>
      </c>
    </row>
    <row r="26" spans="1:5" ht="15" customHeight="1">
      <c r="A26" s="7" t="s">
        <v>691</v>
      </c>
      <c r="B26" s="7" t="s">
        <v>692</v>
      </c>
      <c r="C26" s="7" t="s">
        <v>528</v>
      </c>
      <c r="D26" s="34">
        <v>0</v>
      </c>
      <c r="E26" s="7">
        <v>1.2259817859899265E-3</v>
      </c>
    </row>
    <row r="27" spans="1:5" ht="15" customHeight="1">
      <c r="A27" s="7" t="s">
        <v>629</v>
      </c>
      <c r="B27" s="7" t="s">
        <v>630</v>
      </c>
      <c r="C27" s="7" t="s">
        <v>528</v>
      </c>
      <c r="D27" s="34">
        <v>6.2E-4</v>
      </c>
      <c r="E27" s="7">
        <v>6.3412850999478964E-4</v>
      </c>
    </row>
    <row r="28" spans="1:5" ht="15" customHeight="1">
      <c r="A28" s="7" t="s">
        <v>829</v>
      </c>
      <c r="B28" s="7" t="s">
        <v>830</v>
      </c>
      <c r="C28" s="7" t="s">
        <v>528</v>
      </c>
      <c r="D28" s="34">
        <v>2.7600000000000003E-3</v>
      </c>
      <c r="E28" s="7">
        <v>4.988477611959012E-4</v>
      </c>
    </row>
    <row r="29" spans="1:5" ht="15" customHeight="1">
      <c r="A29" s="7" t="s">
        <v>677</v>
      </c>
      <c r="B29" s="7" t="s">
        <v>678</v>
      </c>
      <c r="C29" s="7" t="s">
        <v>528</v>
      </c>
      <c r="D29" s="34">
        <v>6.2E-4</v>
      </c>
      <c r="E29" s="7">
        <v>3.0522718947749209E-3</v>
      </c>
    </row>
    <row r="30" spans="1:5" ht="15" customHeight="1">
      <c r="A30" s="7" t="s">
        <v>781</v>
      </c>
      <c r="B30" s="7" t="s">
        <v>782</v>
      </c>
      <c r="C30" s="7" t="s">
        <v>528</v>
      </c>
      <c r="D30" s="34">
        <v>4.4400000000000004E-3</v>
      </c>
      <c r="E30" s="7">
        <v>7.9223788515349058E-3</v>
      </c>
    </row>
    <row r="31" spans="1:5" ht="15" customHeight="1">
      <c r="A31" s="7" t="s">
        <v>543</v>
      </c>
      <c r="B31" s="7" t="s">
        <v>922</v>
      </c>
      <c r="C31" s="7" t="s">
        <v>528</v>
      </c>
      <c r="D31" s="34">
        <v>4.5339999999999998E-2</v>
      </c>
      <c r="E31" s="7">
        <v>5.8864035821116344E-2</v>
      </c>
    </row>
    <row r="32" spans="1:5" ht="15" customHeight="1">
      <c r="A32" s="7" t="s">
        <v>575</v>
      </c>
      <c r="B32" s="7" t="s">
        <v>937</v>
      </c>
      <c r="C32" s="7" t="s">
        <v>528</v>
      </c>
      <c r="D32" s="34">
        <v>0</v>
      </c>
      <c r="E32" s="7">
        <v>6.06226855555019E-3</v>
      </c>
    </row>
    <row r="33" spans="1:5" ht="15" customHeight="1">
      <c r="A33" s="7" t="s">
        <v>695</v>
      </c>
      <c r="B33" s="7" t="s">
        <v>696</v>
      </c>
      <c r="C33" s="7" t="s">
        <v>528</v>
      </c>
      <c r="D33" s="34">
        <v>3.2000000000000002E-3</v>
      </c>
      <c r="E33" s="7">
        <v>2.113761699982632E-4</v>
      </c>
    </row>
    <row r="34" spans="1:5" ht="15" customHeight="1">
      <c r="A34" s="7" t="s">
        <v>857</v>
      </c>
      <c r="B34" s="7" t="s">
        <v>858</v>
      </c>
      <c r="C34" s="7" t="s">
        <v>528</v>
      </c>
      <c r="D34" s="34">
        <v>0</v>
      </c>
      <c r="E34" s="7">
        <v>9.2160010119242777E-4</v>
      </c>
    </row>
    <row r="35" spans="1:5" ht="15" customHeight="1">
      <c r="A35" s="7" t="s">
        <v>847</v>
      </c>
      <c r="B35" s="7" t="s">
        <v>944</v>
      </c>
      <c r="C35" s="7" t="s">
        <v>528</v>
      </c>
      <c r="D35" s="34">
        <v>0</v>
      </c>
      <c r="E35" s="7">
        <v>3.3312884391726279E-3</v>
      </c>
    </row>
    <row r="36" spans="1:5" ht="15" customHeight="1">
      <c r="A36" s="7" t="s">
        <v>737</v>
      </c>
      <c r="B36" s="7" t="s">
        <v>738</v>
      </c>
      <c r="C36" s="7" t="s">
        <v>528</v>
      </c>
      <c r="D36" s="34">
        <v>0</v>
      </c>
      <c r="E36" s="7">
        <v>8.6241477359291394E-4</v>
      </c>
    </row>
    <row r="37" spans="1:5" ht="15" customHeight="1">
      <c r="A37" s="7" t="s">
        <v>727</v>
      </c>
      <c r="B37" s="7" t="s">
        <v>934</v>
      </c>
      <c r="C37" s="7" t="s">
        <v>528</v>
      </c>
      <c r="D37" s="34">
        <v>0</v>
      </c>
      <c r="E37" s="7">
        <v>8.0745696939336555E-3</v>
      </c>
    </row>
    <row r="38" spans="1:5" ht="15" customHeight="1">
      <c r="A38" s="7" t="s">
        <v>595</v>
      </c>
      <c r="B38" s="7" t="s">
        <v>596</v>
      </c>
      <c r="C38" s="7" t="s">
        <v>528</v>
      </c>
      <c r="D38" s="34">
        <v>6.4000000000000005E-4</v>
      </c>
      <c r="E38" s="7">
        <v>4.988477611959012E-4</v>
      </c>
    </row>
    <row r="39" spans="1:5" ht="15" customHeight="1">
      <c r="A39" s="7" t="s">
        <v>665</v>
      </c>
      <c r="B39" s="7" t="s">
        <v>958</v>
      </c>
      <c r="C39" s="7" t="s">
        <v>528</v>
      </c>
      <c r="D39" s="34">
        <v>0</v>
      </c>
      <c r="E39" s="7">
        <v>1.0653358967912465E-3</v>
      </c>
    </row>
    <row r="40" spans="1:5" ht="15" customHeight="1">
      <c r="A40" s="7" t="s">
        <v>785</v>
      </c>
      <c r="B40" s="7" t="s">
        <v>964</v>
      </c>
      <c r="C40" s="7" t="s">
        <v>528</v>
      </c>
      <c r="D40" s="34">
        <v>2.9999999999999997E-4</v>
      </c>
      <c r="E40" s="7">
        <v>8.0322944599340012E-4</v>
      </c>
    </row>
    <row r="41" spans="1:5" ht="15" customHeight="1">
      <c r="A41" s="7" t="s">
        <v>671</v>
      </c>
      <c r="B41" s="7" t="s">
        <v>968</v>
      </c>
      <c r="C41" s="7" t="s">
        <v>528</v>
      </c>
      <c r="D41" s="34">
        <v>0</v>
      </c>
      <c r="E41" s="7">
        <v>6.6794869719451178E-4</v>
      </c>
    </row>
    <row r="42" spans="1:5" ht="15" customHeight="1">
      <c r="A42" s="7" t="s">
        <v>647</v>
      </c>
      <c r="B42" s="7" t="s">
        <v>648</v>
      </c>
      <c r="C42" s="7" t="s">
        <v>528</v>
      </c>
      <c r="D42" s="34">
        <v>1.8500000000000001E-3</v>
      </c>
      <c r="E42" s="7">
        <v>5.0730280799583176E-4</v>
      </c>
    </row>
    <row r="43" spans="1:5" ht="15" customHeight="1">
      <c r="A43" s="7" t="s">
        <v>633</v>
      </c>
      <c r="B43" s="7" t="s">
        <v>634</v>
      </c>
      <c r="C43" s="7" t="s">
        <v>528</v>
      </c>
      <c r="D43" s="34">
        <v>1.06E-3</v>
      </c>
      <c r="E43" s="7">
        <v>3.9738719959673489E-3</v>
      </c>
    </row>
    <row r="44" spans="1:5" ht="15" customHeight="1">
      <c r="A44" s="7" t="s">
        <v>731</v>
      </c>
      <c r="B44" s="7" t="s">
        <v>732</v>
      </c>
      <c r="C44" s="7" t="s">
        <v>528</v>
      </c>
      <c r="D44" s="34">
        <v>1.1200000000000001E-3</v>
      </c>
      <c r="E44" s="7">
        <v>2.4942388059795055E-3</v>
      </c>
    </row>
    <row r="45" spans="1:5" ht="15" customHeight="1">
      <c r="A45" s="7" t="s">
        <v>657</v>
      </c>
      <c r="B45" s="7" t="s">
        <v>658</v>
      </c>
      <c r="C45" s="7" t="s">
        <v>528</v>
      </c>
      <c r="D45" s="34">
        <v>1.4000000000000002E-3</v>
      </c>
      <c r="E45" s="7">
        <v>2.5618791803789505E-3</v>
      </c>
    </row>
    <row r="46" spans="1:5" ht="15" customHeight="1">
      <c r="A46" s="7" t="s">
        <v>597</v>
      </c>
      <c r="B46" s="7" t="s">
        <v>598</v>
      </c>
      <c r="C46" s="7" t="s">
        <v>528</v>
      </c>
      <c r="D46" s="34">
        <v>0</v>
      </c>
      <c r="E46" s="7">
        <v>4.4811748039631804E-4</v>
      </c>
    </row>
    <row r="47" spans="1:5" ht="15" customHeight="1">
      <c r="A47" s="7" t="s">
        <v>583</v>
      </c>
      <c r="B47" s="7" t="s">
        <v>584</v>
      </c>
      <c r="C47" s="7" t="s">
        <v>528</v>
      </c>
      <c r="D47" s="34">
        <v>0</v>
      </c>
      <c r="E47" s="7">
        <v>2.0714864659829792E-3</v>
      </c>
    </row>
    <row r="48" spans="1:5" ht="15" customHeight="1">
      <c r="A48" s="7" t="s">
        <v>669</v>
      </c>
      <c r="B48" s="7" t="s">
        <v>670</v>
      </c>
      <c r="C48" s="7" t="s">
        <v>528</v>
      </c>
      <c r="D48" s="34">
        <v>0</v>
      </c>
      <c r="E48" s="7">
        <v>4.7348262079610956E-4</v>
      </c>
    </row>
    <row r="49" spans="1:5" ht="15" customHeight="1">
      <c r="A49" s="7" t="s">
        <v>617</v>
      </c>
      <c r="B49" s="7" t="s">
        <v>618</v>
      </c>
      <c r="C49" s="7" t="s">
        <v>528</v>
      </c>
      <c r="D49" s="34">
        <v>0</v>
      </c>
      <c r="E49" s="7">
        <v>4.8193766759604013E-4</v>
      </c>
    </row>
    <row r="50" spans="1:5" ht="15" customHeight="1">
      <c r="A50" s="7" t="s">
        <v>643</v>
      </c>
      <c r="B50" s="7" t="s">
        <v>962</v>
      </c>
      <c r="C50" s="7" t="s">
        <v>528</v>
      </c>
      <c r="D50" s="34">
        <v>2.0999999999999999E-3</v>
      </c>
      <c r="E50" s="7">
        <v>9.8924047559187183E-4</v>
      </c>
    </row>
    <row r="51" spans="1:5" ht="15" customHeight="1">
      <c r="A51" s="7" t="s">
        <v>761</v>
      </c>
      <c r="B51" s="7" t="s">
        <v>762</v>
      </c>
      <c r="C51" s="7" t="s">
        <v>528</v>
      </c>
      <c r="D51" s="34">
        <v>0</v>
      </c>
      <c r="E51" s="7">
        <v>5.411229951955539E-4</v>
      </c>
    </row>
    <row r="52" spans="1:5" ht="15" customHeight="1">
      <c r="A52" s="7" t="s">
        <v>977</v>
      </c>
      <c r="B52" s="7" t="s">
        <v>978</v>
      </c>
      <c r="C52" s="7" t="s">
        <v>528</v>
      </c>
      <c r="D52" s="34">
        <v>0</v>
      </c>
      <c r="E52" s="7">
        <v>4.3966243359638748E-4</v>
      </c>
    </row>
    <row r="53" spans="1:5" ht="15" customHeight="1">
      <c r="A53" s="7" t="s">
        <v>587</v>
      </c>
      <c r="B53" s="7" t="s">
        <v>588</v>
      </c>
      <c r="C53" s="7" t="s">
        <v>528</v>
      </c>
      <c r="D53" s="34">
        <v>0</v>
      </c>
      <c r="E53" s="7">
        <v>5.6648813559534536E-4</v>
      </c>
    </row>
    <row r="54" spans="1:5" ht="15" customHeight="1">
      <c r="A54" s="7" t="s">
        <v>621</v>
      </c>
      <c r="B54" s="7" t="s">
        <v>622</v>
      </c>
      <c r="C54" s="7" t="s">
        <v>528</v>
      </c>
      <c r="D54" s="34">
        <v>0</v>
      </c>
      <c r="E54" s="7">
        <v>6.0030832279506739E-4</v>
      </c>
    </row>
    <row r="55" spans="1:5" ht="15" customHeight="1">
      <c r="A55" s="7" t="s">
        <v>773</v>
      </c>
      <c r="B55" s="7" t="s">
        <v>774</v>
      </c>
      <c r="C55" s="7" t="s">
        <v>528</v>
      </c>
      <c r="D55" s="34">
        <v>7.3600000000000002E-3</v>
      </c>
      <c r="E55" s="7">
        <v>6.8570429547436581E-3</v>
      </c>
    </row>
    <row r="56" spans="1:5" ht="15" customHeight="1">
      <c r="A56" s="7" t="s">
        <v>972</v>
      </c>
      <c r="B56" s="7" t="s">
        <v>973</v>
      </c>
      <c r="C56" s="7" t="s">
        <v>528</v>
      </c>
      <c r="D56" s="34">
        <v>0</v>
      </c>
      <c r="E56" s="7">
        <v>5.3266794839562323E-4</v>
      </c>
    </row>
    <row r="57" spans="1:5" ht="15" customHeight="1">
      <c r="A57" s="7" t="s">
        <v>859</v>
      </c>
      <c r="B57" s="7" t="s">
        <v>860</v>
      </c>
      <c r="C57" s="7" t="s">
        <v>528</v>
      </c>
      <c r="D57" s="34">
        <v>0</v>
      </c>
      <c r="E57" s="7">
        <v>5.1998537819572749E-3</v>
      </c>
    </row>
    <row r="58" spans="1:5" ht="15" customHeight="1">
      <c r="A58" s="7" t="s">
        <v>623</v>
      </c>
      <c r="B58" s="7" t="s">
        <v>957</v>
      </c>
      <c r="C58" s="7" t="s">
        <v>528</v>
      </c>
      <c r="D58" s="34">
        <v>6.4999999999999997E-4</v>
      </c>
      <c r="E58" s="7">
        <v>1.0653358967912465E-3</v>
      </c>
    </row>
    <row r="59" spans="1:5" ht="15" customHeight="1">
      <c r="A59" s="7" t="s">
        <v>585</v>
      </c>
      <c r="B59" s="7" t="s">
        <v>953</v>
      </c>
      <c r="C59" s="7" t="s">
        <v>528</v>
      </c>
      <c r="D59" s="34">
        <v>1.5399999999999999E-3</v>
      </c>
      <c r="E59" s="7">
        <v>1.3358973943890236E-3</v>
      </c>
    </row>
    <row r="60" spans="1:5" ht="15" customHeight="1">
      <c r="A60" s="7" t="s">
        <v>613</v>
      </c>
      <c r="B60" s="7" t="s">
        <v>969</v>
      </c>
      <c r="C60" s="7" t="s">
        <v>528</v>
      </c>
      <c r="D60" s="34">
        <v>6.4000000000000005E-4</v>
      </c>
      <c r="E60" s="7">
        <v>6.5103860359465077E-4</v>
      </c>
    </row>
    <row r="61" spans="1:5" ht="15" customHeight="1">
      <c r="A61" s="7" t="s">
        <v>635</v>
      </c>
      <c r="B61" s="7" t="s">
        <v>939</v>
      </c>
      <c r="C61" s="7" t="s">
        <v>528</v>
      </c>
      <c r="D61" s="34">
        <v>0</v>
      </c>
      <c r="E61" s="7">
        <v>5.1575785479576223E-3</v>
      </c>
    </row>
    <row r="62" spans="1:5" ht="15" customHeight="1">
      <c r="A62" s="7" t="s">
        <v>809</v>
      </c>
      <c r="B62" s="7" t="s">
        <v>810</v>
      </c>
      <c r="C62" s="7" t="s">
        <v>528</v>
      </c>
      <c r="D62" s="34">
        <v>0</v>
      </c>
      <c r="E62" s="7">
        <v>1.7755598279854109E-4</v>
      </c>
    </row>
    <row r="63" spans="1:5" ht="15" customHeight="1">
      <c r="A63" s="7" t="s">
        <v>715</v>
      </c>
      <c r="B63" s="7" t="s">
        <v>967</v>
      </c>
      <c r="C63" s="7" t="s">
        <v>528</v>
      </c>
      <c r="D63" s="34">
        <v>2.7600000000000003E-3</v>
      </c>
      <c r="E63" s="7">
        <v>7.1022393119416437E-4</v>
      </c>
    </row>
    <row r="64" spans="1:5" ht="15" customHeight="1">
      <c r="A64" s="7" t="s">
        <v>675</v>
      </c>
      <c r="B64" s="7" t="s">
        <v>954</v>
      </c>
      <c r="C64" s="7" t="s">
        <v>528</v>
      </c>
      <c r="D64" s="34">
        <v>3.5899999999999999E-3</v>
      </c>
      <c r="E64" s="7">
        <v>1.3274423475890928E-3</v>
      </c>
    </row>
    <row r="65" spans="1:5" ht="15" customHeight="1">
      <c r="A65" s="7" t="s">
        <v>843</v>
      </c>
      <c r="B65" s="7" t="s">
        <v>844</v>
      </c>
      <c r="C65" s="7" t="s">
        <v>528</v>
      </c>
      <c r="D65" s="34">
        <v>6.9000000000000008E-4</v>
      </c>
      <c r="E65" s="7">
        <v>2.2997727295811037E-3</v>
      </c>
    </row>
    <row r="66" spans="1:5" ht="15" customHeight="1">
      <c r="A66" s="7" t="s">
        <v>547</v>
      </c>
      <c r="B66" s="7" t="s">
        <v>548</v>
      </c>
      <c r="C66" s="7" t="s">
        <v>528</v>
      </c>
      <c r="D66" s="34">
        <v>1.6810000000000002E-2</v>
      </c>
      <c r="E66" s="7">
        <v>1.9615708575838824E-2</v>
      </c>
    </row>
    <row r="67" spans="1:5" ht="15" customHeight="1">
      <c r="A67" s="7" t="s">
        <v>551</v>
      </c>
      <c r="B67" s="7" t="s">
        <v>931</v>
      </c>
      <c r="C67" s="7" t="s">
        <v>528</v>
      </c>
      <c r="D67" s="34">
        <v>5.2100000000000002E-3</v>
      </c>
      <c r="E67" s="7">
        <v>9.7655790539197609E-3</v>
      </c>
    </row>
    <row r="68" spans="1:5" ht="15" customHeight="1">
      <c r="A68" s="7" t="s">
        <v>539</v>
      </c>
      <c r="B68" s="7" t="s">
        <v>935</v>
      </c>
      <c r="C68" s="7" t="s">
        <v>528</v>
      </c>
      <c r="D68" s="34">
        <v>0.15461</v>
      </c>
      <c r="E68" s="7">
        <v>6.535751176346298E-3</v>
      </c>
    </row>
    <row r="69" spans="1:5" ht="15" customHeight="1">
      <c r="A69" s="7" t="s">
        <v>557</v>
      </c>
      <c r="B69" s="7" t="s">
        <v>558</v>
      </c>
      <c r="C69" s="7" t="s">
        <v>528</v>
      </c>
      <c r="D69" s="34">
        <v>3.9390000000000001E-2</v>
      </c>
      <c r="E69" s="7">
        <v>0.24172133296321391</v>
      </c>
    </row>
    <row r="70" spans="1:5" ht="15" customHeight="1">
      <c r="A70" s="7" t="s">
        <v>589</v>
      </c>
      <c r="B70" s="7" t="s">
        <v>945</v>
      </c>
      <c r="C70" s="7" t="s">
        <v>528</v>
      </c>
      <c r="D70" s="34">
        <v>7.7999999999999999E-4</v>
      </c>
      <c r="E70" s="7">
        <v>3.1621875031740175E-3</v>
      </c>
    </row>
    <row r="71" spans="1:5" ht="15" customHeight="1">
      <c r="A71" s="7" t="s">
        <v>683</v>
      </c>
      <c r="B71" s="7" t="s">
        <v>936</v>
      </c>
      <c r="C71" s="7" t="s">
        <v>528</v>
      </c>
      <c r="D71" s="34">
        <v>0</v>
      </c>
      <c r="E71" s="7">
        <v>6.1129988363497713E-3</v>
      </c>
    </row>
    <row r="72" spans="1:5" ht="15" customHeight="1">
      <c r="A72" s="7" t="s">
        <v>980</v>
      </c>
      <c r="B72" s="7" t="s">
        <v>981</v>
      </c>
      <c r="C72" s="7" t="s">
        <v>528</v>
      </c>
      <c r="D72" s="34">
        <v>0</v>
      </c>
      <c r="E72" s="7">
        <v>2.4519635719798532E-4</v>
      </c>
    </row>
    <row r="73" spans="1:5" ht="15" customHeight="1">
      <c r="A73" s="7" t="s">
        <v>697</v>
      </c>
      <c r="B73" s="7" t="s">
        <v>943</v>
      </c>
      <c r="C73" s="7" t="s">
        <v>528</v>
      </c>
      <c r="D73" s="34">
        <v>0</v>
      </c>
      <c r="E73" s="7">
        <v>3.6103049835703362E-3</v>
      </c>
    </row>
    <row r="74" spans="1:5" ht="15" customHeight="1">
      <c r="A74" s="7" t="s">
        <v>641</v>
      </c>
      <c r="B74" s="7" t="s">
        <v>642</v>
      </c>
      <c r="C74" s="7" t="s">
        <v>528</v>
      </c>
      <c r="D74" s="34">
        <v>0</v>
      </c>
      <c r="E74" s="7">
        <v>1.2682570199895794E-4</v>
      </c>
    </row>
    <row r="75" spans="1:5" ht="15" customHeight="1">
      <c r="A75" s="7" t="s">
        <v>839</v>
      </c>
      <c r="B75" s="7" t="s">
        <v>840</v>
      </c>
      <c r="C75" s="7" t="s">
        <v>528</v>
      </c>
      <c r="D75" s="34">
        <v>3.4000000000000002E-4</v>
      </c>
      <c r="E75" s="7">
        <v>8.9623496079263608E-4</v>
      </c>
    </row>
    <row r="76" spans="1:5" ht="15" customHeight="1">
      <c r="A76" s="7" t="s">
        <v>901</v>
      </c>
      <c r="B76" s="7" t="s">
        <v>971</v>
      </c>
      <c r="C76" s="7" t="s">
        <v>528</v>
      </c>
      <c r="D76" s="34">
        <v>0</v>
      </c>
      <c r="E76" s="7">
        <v>6.0876336959499807E-4</v>
      </c>
    </row>
    <row r="77" spans="1:5" ht="15" customHeight="1">
      <c r="A77" s="7" t="s">
        <v>831</v>
      </c>
      <c r="B77" s="7" t="s">
        <v>976</v>
      </c>
      <c r="C77" s="7" t="s">
        <v>528</v>
      </c>
      <c r="D77" s="34">
        <v>0</v>
      </c>
      <c r="E77" s="7">
        <v>5.1575785479576221E-4</v>
      </c>
    </row>
    <row r="78" spans="1:5" ht="15" customHeight="1">
      <c r="A78" s="7" t="s">
        <v>545</v>
      </c>
      <c r="B78" s="7" t="s">
        <v>946</v>
      </c>
      <c r="C78" s="7" t="s">
        <v>528</v>
      </c>
      <c r="D78" s="34">
        <v>0</v>
      </c>
      <c r="E78" s="7">
        <v>2.8747159119763802E-3</v>
      </c>
    </row>
    <row r="79" spans="1:5" ht="15" customHeight="1">
      <c r="A79" s="7" t="s">
        <v>759</v>
      </c>
      <c r="B79" s="7" t="s">
        <v>760</v>
      </c>
      <c r="C79" s="7" t="s">
        <v>528</v>
      </c>
      <c r="D79" s="34">
        <v>0</v>
      </c>
      <c r="E79" s="7">
        <v>4.7348262079610964E-3</v>
      </c>
    </row>
    <row r="80" spans="1:5" ht="15" customHeight="1">
      <c r="A80" s="7" t="s">
        <v>599</v>
      </c>
      <c r="B80" s="7" t="s">
        <v>600</v>
      </c>
      <c r="C80" s="7" t="s">
        <v>528</v>
      </c>
      <c r="D80" s="34">
        <v>0</v>
      </c>
      <c r="E80" s="7">
        <v>2.3674131039805478E-4</v>
      </c>
    </row>
    <row r="81" spans="1:5" ht="15" customHeight="1">
      <c r="A81" s="7" t="s">
        <v>974</v>
      </c>
      <c r="B81" s="7" t="s">
        <v>1213</v>
      </c>
      <c r="C81" s="7" t="s">
        <v>528</v>
      </c>
      <c r="D81" s="34">
        <v>0</v>
      </c>
      <c r="E81" s="7">
        <v>5.2421290159569277E-4</v>
      </c>
    </row>
    <row r="82" spans="1:5" ht="15" customHeight="1">
      <c r="A82" s="7" t="s">
        <v>563</v>
      </c>
      <c r="B82" s="7" t="s">
        <v>564</v>
      </c>
      <c r="C82" s="7" t="s">
        <v>528</v>
      </c>
      <c r="D82" s="34">
        <v>1.66E-3</v>
      </c>
      <c r="E82" s="7">
        <v>4.3966243359638748E-4</v>
      </c>
    </row>
    <row r="83" spans="1:5" ht="15" customHeight="1">
      <c r="A83" s="7" t="s">
        <v>559</v>
      </c>
      <c r="B83" s="7" t="s">
        <v>560</v>
      </c>
      <c r="C83" s="7" t="s">
        <v>528</v>
      </c>
      <c r="D83" s="34">
        <v>3.4999999999999996E-3</v>
      </c>
      <c r="E83" s="7">
        <v>3.5426646091708917E-3</v>
      </c>
    </row>
    <row r="84" spans="1:5" ht="15" customHeight="1">
      <c r="A84" s="7" t="s">
        <v>729</v>
      </c>
      <c r="B84" s="7" t="s">
        <v>730</v>
      </c>
      <c r="C84" s="7" t="s">
        <v>528</v>
      </c>
      <c r="D84" s="34">
        <v>0</v>
      </c>
      <c r="E84" s="7">
        <v>2.2997727295811037E-3</v>
      </c>
    </row>
    <row r="85" spans="1:5" ht="15" customHeight="1">
      <c r="A85" s="7" t="s">
        <v>573</v>
      </c>
      <c r="B85" s="7" t="s">
        <v>574</v>
      </c>
      <c r="C85" s="7" t="s">
        <v>528</v>
      </c>
      <c r="D85" s="34">
        <v>0</v>
      </c>
      <c r="E85" s="7">
        <v>1.0568808499913161E-3</v>
      </c>
    </row>
    <row r="86" spans="1:5" ht="15" customHeight="1">
      <c r="A86" s="7" t="s">
        <v>579</v>
      </c>
      <c r="B86" s="7" t="s">
        <v>963</v>
      </c>
      <c r="C86" s="7" t="s">
        <v>528</v>
      </c>
      <c r="D86" s="34">
        <v>0</v>
      </c>
      <c r="E86" s="7">
        <v>9.4696524159221913E-4</v>
      </c>
    </row>
    <row r="87" spans="1:5" ht="15" customHeight="1">
      <c r="A87" s="7" t="s">
        <v>751</v>
      </c>
      <c r="B87" s="7" t="s">
        <v>979</v>
      </c>
      <c r="C87" s="7" t="s">
        <v>528</v>
      </c>
      <c r="D87" s="34">
        <v>3.0000000000000001E-5</v>
      </c>
      <c r="E87" s="7">
        <v>4.0584224639666539E-4</v>
      </c>
    </row>
    <row r="88" spans="1:5" ht="15" customHeight="1">
      <c r="A88" s="7" t="s">
        <v>577</v>
      </c>
      <c r="B88" s="7" t="s">
        <v>947</v>
      </c>
      <c r="C88" s="7" t="s">
        <v>530</v>
      </c>
      <c r="D88" s="34">
        <v>4.6999999999999993E-3</v>
      </c>
      <c r="E88" s="7">
        <v>2.5457418780566025E-3</v>
      </c>
    </row>
    <row r="89" spans="1:5" ht="15" customHeight="1">
      <c r="A89" s="7" t="s">
        <v>1214</v>
      </c>
      <c r="B89" s="7" t="s">
        <v>1215</v>
      </c>
      <c r="C89" s="7" t="s">
        <v>530</v>
      </c>
      <c r="D89" s="34">
        <v>4.8000000000000001E-4</v>
      </c>
      <c r="E89" s="7">
        <v>2.5999065988663181E-4</v>
      </c>
    </row>
    <row r="90" spans="1:5" ht="15" customHeight="1">
      <c r="A90" s="7" t="s">
        <v>593</v>
      </c>
      <c r="B90" s="7" t="s">
        <v>926</v>
      </c>
      <c r="C90" s="7" t="s">
        <v>530</v>
      </c>
      <c r="D90" s="34">
        <v>2.4489999999999998E-2</v>
      </c>
      <c r="E90" s="7">
        <v>1.3264940126299191E-2</v>
      </c>
    </row>
    <row r="91" spans="1:5" ht="15" customHeight="1">
      <c r="A91" s="7" t="s">
        <v>927</v>
      </c>
      <c r="B91" s="7" t="s">
        <v>928</v>
      </c>
      <c r="C91" s="7" t="s">
        <v>530</v>
      </c>
      <c r="D91" s="34">
        <v>1.8159999999999999E-2</v>
      </c>
      <c r="E91" s="7">
        <v>9.8363132990442349E-3</v>
      </c>
    </row>
    <row r="92" spans="1:5" ht="15" customHeight="1">
      <c r="A92" s="7" t="s">
        <v>941</v>
      </c>
      <c r="B92" s="7" t="s">
        <v>942</v>
      </c>
      <c r="C92" s="7" t="s">
        <v>530</v>
      </c>
      <c r="D92" s="34">
        <v>7.26E-3</v>
      </c>
      <c r="E92" s="7">
        <v>3.932358730785305E-3</v>
      </c>
    </row>
    <row r="93" spans="1:5" ht="15" customHeight="1">
      <c r="A93" s="7" t="s">
        <v>783</v>
      </c>
      <c r="B93" s="7" t="s">
        <v>955</v>
      </c>
      <c r="C93" s="7" t="s">
        <v>530</v>
      </c>
      <c r="D93" s="34">
        <v>2.4499999999999999E-3</v>
      </c>
      <c r="E93" s="7">
        <v>1.3270356598380161E-3</v>
      </c>
    </row>
    <row r="94" spans="1:5" ht="15" customHeight="1">
      <c r="A94" s="7" t="s">
        <v>923</v>
      </c>
      <c r="B94" s="7" t="s">
        <v>924</v>
      </c>
      <c r="C94" s="7" t="s">
        <v>530</v>
      </c>
      <c r="D94" s="34">
        <v>5.8430000000000003E-2</v>
      </c>
      <c r="E94" s="7">
        <v>3.1648446369116449E-2</v>
      </c>
    </row>
    <row r="95" spans="1:5" ht="15" customHeight="1">
      <c r="A95" s="7" t="s">
        <v>615</v>
      </c>
      <c r="B95" s="7" t="s">
        <v>940</v>
      </c>
      <c r="C95" s="7" t="s">
        <v>530</v>
      </c>
      <c r="D95" s="34">
        <v>7.2699999999999996E-3</v>
      </c>
      <c r="E95" s="7">
        <v>3.9377752028662769E-3</v>
      </c>
    </row>
    <row r="96" spans="1:5" ht="15" customHeight="1">
      <c r="A96" s="7" t="s">
        <v>663</v>
      </c>
      <c r="B96" s="7" t="s">
        <v>970</v>
      </c>
      <c r="C96" s="7" t="s">
        <v>530</v>
      </c>
      <c r="D96" s="34">
        <v>1.1899999999999999E-3</v>
      </c>
      <c r="E96" s="7">
        <v>6.4456017763560791E-4</v>
      </c>
    </row>
    <row r="97" spans="1:5" ht="15" customHeight="1">
      <c r="A97" s="7" t="s">
        <v>823</v>
      </c>
      <c r="B97" s="7" t="s">
        <v>824</v>
      </c>
      <c r="C97" s="7" t="s">
        <v>530</v>
      </c>
      <c r="D97" s="34">
        <v>2.4599999999999999E-3</v>
      </c>
      <c r="E97" s="7">
        <v>1.3324521319189877E-3</v>
      </c>
    </row>
    <row r="98" spans="1:5" ht="15" customHeight="1">
      <c r="A98" s="7" t="s">
        <v>948</v>
      </c>
      <c r="B98" s="7" t="s">
        <v>949</v>
      </c>
      <c r="C98" s="7" t="s">
        <v>530</v>
      </c>
      <c r="D98" s="34">
        <v>4.3800000000000002E-3</v>
      </c>
      <c r="E98" s="7">
        <v>2.3724147714655149E-3</v>
      </c>
    </row>
    <row r="99" spans="1:5" ht="15" customHeight="1">
      <c r="A99" s="7" t="s">
        <v>661</v>
      </c>
      <c r="B99" s="7" t="s">
        <v>938</v>
      </c>
      <c r="C99" s="7" t="s">
        <v>530</v>
      </c>
      <c r="D99" s="34">
        <v>1.0329999999999999E-2</v>
      </c>
      <c r="E99" s="7">
        <v>5.5952156596435539E-3</v>
      </c>
    </row>
    <row r="100" spans="1:5" ht="15" customHeight="1">
      <c r="A100" s="7" t="s">
        <v>535</v>
      </c>
      <c r="B100" s="7" t="s">
        <v>921</v>
      </c>
      <c r="C100" s="7" t="s">
        <v>530</v>
      </c>
      <c r="D100" s="34">
        <v>0.1231</v>
      </c>
      <c r="E100" s="7">
        <v>6.6676771316759101E-2</v>
      </c>
    </row>
    <row r="101" spans="1:5" ht="15" customHeight="1">
      <c r="A101" s="7" t="s">
        <v>1216</v>
      </c>
      <c r="B101" s="7" t="s">
        <v>1217</v>
      </c>
      <c r="C101" s="7" t="s">
        <v>530</v>
      </c>
      <c r="D101" s="34">
        <v>2.3E-3</v>
      </c>
      <c r="E101" s="7">
        <v>1.2457885786234437E-3</v>
      </c>
    </row>
    <row r="102" spans="1:5" ht="15" customHeight="1">
      <c r="A102" s="7" t="s">
        <v>982</v>
      </c>
      <c r="B102" s="7" t="s">
        <v>983</v>
      </c>
      <c r="C102" s="7" t="s">
        <v>530</v>
      </c>
      <c r="D102" s="34">
        <v>3.2000000000000003E-4</v>
      </c>
      <c r="E102" s="7">
        <v>1.7332710659108787E-4</v>
      </c>
    </row>
    <row r="103" spans="1:5" ht="15" customHeight="1">
      <c r="A103" s="7" t="s">
        <v>1218</v>
      </c>
      <c r="B103" s="7" t="s">
        <v>1219</v>
      </c>
      <c r="C103" s="7" t="s">
        <v>530</v>
      </c>
      <c r="D103" s="34">
        <v>2.7800000000000004E-3</v>
      </c>
      <c r="E103" s="7">
        <v>1.5057792385100759E-3</v>
      </c>
    </row>
    <row r="104" spans="1:5" ht="15" customHeight="1">
      <c r="A104" s="7" t="s">
        <v>929</v>
      </c>
      <c r="B104" s="7" t="s">
        <v>930</v>
      </c>
      <c r="C104" s="7" t="s">
        <v>530</v>
      </c>
      <c r="D104" s="34">
        <v>1.805E-2</v>
      </c>
      <c r="E104" s="7">
        <v>9.7767321061535493E-3</v>
      </c>
    </row>
    <row r="105" spans="1:5" ht="15" customHeight="1">
      <c r="A105" s="7" t="s">
        <v>561</v>
      </c>
      <c r="B105" s="7" t="s">
        <v>952</v>
      </c>
      <c r="C105" s="7" t="s">
        <v>530</v>
      </c>
      <c r="D105" s="34">
        <v>3.6900000000000001E-3</v>
      </c>
      <c r="E105" s="7">
        <v>1.9986781978784821E-3</v>
      </c>
    </row>
    <row r="106" spans="1:5" ht="15" customHeight="1">
      <c r="A106" s="7" t="s">
        <v>537</v>
      </c>
      <c r="B106" s="7" t="s">
        <v>925</v>
      </c>
      <c r="C106" s="7" t="s">
        <v>530</v>
      </c>
      <c r="D106" s="34">
        <v>4.2720000000000001E-2</v>
      </c>
      <c r="E106" s="7">
        <v>2.3139168729910231E-2</v>
      </c>
    </row>
    <row r="107" spans="1:5" ht="15" customHeight="1">
      <c r="A107" s="7" t="s">
        <v>607</v>
      </c>
      <c r="B107" s="7" t="s">
        <v>950</v>
      </c>
      <c r="C107" s="7" t="s">
        <v>530</v>
      </c>
      <c r="D107" s="34">
        <v>4.2899999999999995E-3</v>
      </c>
      <c r="E107" s="7">
        <v>2.3236665227367712E-3</v>
      </c>
    </row>
    <row r="108" spans="1:5" ht="15" customHeight="1">
      <c r="A108" s="7" t="s">
        <v>932</v>
      </c>
      <c r="B108" s="7" t="s">
        <v>933</v>
      </c>
      <c r="C108" s="7" t="s">
        <v>530</v>
      </c>
      <c r="D108" s="34">
        <v>1.5029999999999998E-2</v>
      </c>
      <c r="E108" s="7">
        <v>8.140957537700156E-3</v>
      </c>
    </row>
    <row r="109" spans="1:5" ht="15" customHeight="1">
      <c r="A109" s="7" t="s">
        <v>960</v>
      </c>
      <c r="B109" s="7" t="s">
        <v>961</v>
      </c>
      <c r="C109" s="7" t="s">
        <v>530</v>
      </c>
      <c r="D109" s="34">
        <v>1.8500000000000001E-3</v>
      </c>
      <c r="E109" s="7">
        <v>1.0020473349797265E-3</v>
      </c>
    </row>
    <row r="111" spans="1:5">
      <c r="D111" s="34"/>
      <c r="E111" s="34"/>
    </row>
  </sheetData>
  <conditionalFormatting sqref="B3:B6">
    <cfRule type="duplicateValues" dxfId="6" priority="1"/>
  </conditionalFormatting>
  <conditionalFormatting sqref="B1:B1048576">
    <cfRule type="duplicateValues" dxfId="5" priority="2"/>
  </conditionalFormatting>
  <pageMargins left="0.7" right="0.7" top="0.75" bottom="0.75" header="0.3" footer="0.3"/>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E116"/>
  <sheetViews>
    <sheetView topLeftCell="A46" workbookViewId="0" xr3:uid="{F4A53677-9E12-59C4-BAB1-211CDE2C826E}">
      <selection activeCell="B46" sqref="B1:B1048576"/>
    </sheetView>
  </sheetViews>
  <sheetFormatPr defaultRowHeight="15" customHeight="1"/>
  <cols>
    <col min="1" max="1" width="19.140625" bestFit="1" customWidth="1"/>
    <col min="2" max="2" width="39.85546875" bestFit="1" customWidth="1"/>
    <col min="3" max="3" width="21.85546875" customWidth="1"/>
    <col min="5" max="5" width="14.28515625" customWidth="1"/>
  </cols>
  <sheetData>
    <row r="1" spans="1:5" ht="15" customHeight="1">
      <c r="A1" s="23" t="s">
        <v>349</v>
      </c>
      <c r="B1" s="5" t="s">
        <v>1064</v>
      </c>
      <c r="C1" s="5"/>
      <c r="D1" s="34">
        <v>8774</v>
      </c>
      <c r="E1" s="7" t="s">
        <v>1238</v>
      </c>
    </row>
    <row r="2" spans="1:5" ht="15" customHeight="1">
      <c r="A2" s="7" t="s">
        <v>1066</v>
      </c>
      <c r="B2" s="5" t="s">
        <v>1067</v>
      </c>
      <c r="C2" s="7" t="s">
        <v>1068</v>
      </c>
      <c r="D2" s="7" t="s">
        <v>1239</v>
      </c>
      <c r="E2" s="7" t="s">
        <v>1240</v>
      </c>
    </row>
    <row r="3" spans="1:5" ht="15" customHeight="1">
      <c r="A3" s="34"/>
      <c r="B3" s="34" t="s">
        <v>43</v>
      </c>
      <c r="C3" s="34" t="s">
        <v>528</v>
      </c>
      <c r="D3" s="34">
        <v>0</v>
      </c>
      <c r="E3" s="34">
        <v>5.3598453001513363E-2</v>
      </c>
    </row>
    <row r="4" spans="1:5" ht="15" customHeight="1">
      <c r="A4" s="34"/>
      <c r="B4" s="34" t="s">
        <v>39</v>
      </c>
      <c r="C4" s="34" t="s">
        <v>528</v>
      </c>
      <c r="D4" s="34">
        <v>0</v>
      </c>
      <c r="E4" s="34">
        <v>0.14860433832184294</v>
      </c>
    </row>
    <row r="5" spans="1:5" ht="15" customHeight="1">
      <c r="A5" s="34"/>
      <c r="B5" s="34" t="s">
        <v>35</v>
      </c>
      <c r="C5" s="34" t="s">
        <v>528</v>
      </c>
      <c r="D5" s="34">
        <v>0</v>
      </c>
      <c r="E5" s="34">
        <v>0.19116781570539768</v>
      </c>
    </row>
    <row r="6" spans="1:5" ht="15" customHeight="1">
      <c r="A6" s="34"/>
      <c r="B6" s="34" t="s">
        <v>30</v>
      </c>
      <c r="C6" s="34" t="s">
        <v>528</v>
      </c>
      <c r="D6" s="34">
        <v>0</v>
      </c>
      <c r="E6" s="34">
        <v>0.1612157390280814</v>
      </c>
    </row>
    <row r="7" spans="1:5" ht="15" customHeight="1">
      <c r="A7" s="9" t="s">
        <v>581</v>
      </c>
      <c r="B7" s="34" t="s">
        <v>582</v>
      </c>
      <c r="C7" s="34" t="s">
        <v>526</v>
      </c>
      <c r="D7" s="34">
        <v>3.6784901756593703E-3</v>
      </c>
      <c r="E7" s="34">
        <v>1.4359220295675722E-3</v>
      </c>
    </row>
    <row r="8" spans="1:5" ht="15" customHeight="1">
      <c r="A8" s="9" t="s">
        <v>673</v>
      </c>
      <c r="B8" s="34" t="s">
        <v>674</v>
      </c>
      <c r="C8" s="34" t="s">
        <v>526</v>
      </c>
      <c r="D8" s="34">
        <v>3.2251028590439702E-3</v>
      </c>
      <c r="E8" s="34">
        <v>2.4286242197689236E-4</v>
      </c>
    </row>
    <row r="9" spans="1:5" ht="15" customHeight="1">
      <c r="A9" s="9" t="s">
        <v>603</v>
      </c>
      <c r="B9" s="34" t="s">
        <v>604</v>
      </c>
      <c r="C9" s="34" t="s">
        <v>526</v>
      </c>
      <c r="D9" s="34">
        <v>1.4312973166038901E-2</v>
      </c>
      <c r="E9" s="34">
        <v>0</v>
      </c>
    </row>
    <row r="10" spans="1:5" ht="15" customHeight="1">
      <c r="A10" s="9" t="s">
        <v>601</v>
      </c>
      <c r="B10" s="34" t="s">
        <v>602</v>
      </c>
      <c r="C10" s="34" t="s">
        <v>526</v>
      </c>
      <c r="D10" s="34">
        <v>2.1805074993305099E-2</v>
      </c>
      <c r="E10" s="34">
        <v>5.1920245027623716E-3</v>
      </c>
    </row>
    <row r="11" spans="1:5" ht="15" customHeight="1">
      <c r="A11" s="9" t="s">
        <v>609</v>
      </c>
      <c r="B11" s="34" t="s">
        <v>610</v>
      </c>
      <c r="C11" s="34" t="s">
        <v>526</v>
      </c>
      <c r="D11" s="34">
        <v>8.5994136673755196E-3</v>
      </c>
      <c r="E11" s="34">
        <v>3.8391615396470282E-3</v>
      </c>
    </row>
    <row r="12" spans="1:5" ht="15" customHeight="1">
      <c r="A12" s="10" t="s">
        <v>855</v>
      </c>
      <c r="B12" s="34" t="s">
        <v>856</v>
      </c>
      <c r="C12" s="34" t="s">
        <v>526</v>
      </c>
      <c r="D12" s="34">
        <v>0</v>
      </c>
      <c r="E12" s="34">
        <v>0</v>
      </c>
    </row>
    <row r="13" spans="1:5" ht="15" customHeight="1">
      <c r="A13" s="9" t="s">
        <v>553</v>
      </c>
      <c r="B13" s="34" t="s">
        <v>554</v>
      </c>
      <c r="C13" s="34" t="s">
        <v>526</v>
      </c>
      <c r="D13" s="34">
        <v>0</v>
      </c>
      <c r="E13" s="34">
        <v>2.762993137139947E-3</v>
      </c>
    </row>
    <row r="14" spans="1:5" ht="15" customHeight="1">
      <c r="A14" s="9" t="s">
        <v>541</v>
      </c>
      <c r="B14" s="34" t="s">
        <v>542</v>
      </c>
      <c r="C14" s="34" t="s">
        <v>526</v>
      </c>
      <c r="D14" s="34">
        <v>1.4699711879020201E-2</v>
      </c>
      <c r="E14" s="34">
        <v>2.9895560801144901E-3</v>
      </c>
    </row>
    <row r="15" spans="1:5" ht="15" customHeight="1">
      <c r="A15" s="9" t="s">
        <v>699</v>
      </c>
      <c r="B15" s="34" t="s">
        <v>700</v>
      </c>
      <c r="C15" s="34" t="s">
        <v>526</v>
      </c>
      <c r="D15" s="34">
        <v>4.5625199886643198E-3</v>
      </c>
      <c r="E15" s="34">
        <v>2.2290962036206918E-3</v>
      </c>
    </row>
    <row r="16" spans="1:5" ht="15" customHeight="1">
      <c r="A16" s="9" t="s">
        <v>629</v>
      </c>
      <c r="B16" s="34" t="s">
        <v>630</v>
      </c>
      <c r="C16" s="34" t="s">
        <v>526</v>
      </c>
      <c r="D16" s="34">
        <v>3.6354449916977099E-3</v>
      </c>
      <c r="E16" s="34">
        <v>1.012196475825229E-3</v>
      </c>
    </row>
    <row r="17" spans="1:5" ht="15" customHeight="1">
      <c r="A17" s="9" t="s">
        <v>677</v>
      </c>
      <c r="B17" s="34" t="s">
        <v>678</v>
      </c>
      <c r="C17" s="34" t="s">
        <v>526</v>
      </c>
      <c r="D17" s="34">
        <v>3.9753004768634196E-3</v>
      </c>
      <c r="E17" s="34">
        <v>2.2328736500368371E-3</v>
      </c>
    </row>
    <row r="18" spans="1:5" ht="15" customHeight="1">
      <c r="A18" s="9" t="s">
        <v>781</v>
      </c>
      <c r="B18" s="34" t="s">
        <v>782</v>
      </c>
      <c r="C18" s="34" t="s">
        <v>526</v>
      </c>
      <c r="D18" s="34">
        <v>1.0419352436353899E-2</v>
      </c>
      <c r="E18" s="34">
        <v>4.9683448964487438E-3</v>
      </c>
    </row>
    <row r="19" spans="1:5" ht="15" customHeight="1">
      <c r="A19" s="9" t="s">
        <v>1188</v>
      </c>
      <c r="B19" s="34" t="s">
        <v>1225</v>
      </c>
      <c r="C19" s="34" t="s">
        <v>526</v>
      </c>
      <c r="D19" s="34">
        <v>0</v>
      </c>
      <c r="E19" s="34">
        <v>4.060480069471472E-3</v>
      </c>
    </row>
    <row r="20" spans="1:5" ht="15" customHeight="1">
      <c r="A20" s="10" t="s">
        <v>543</v>
      </c>
      <c r="B20" s="34" t="s">
        <v>544</v>
      </c>
      <c r="C20" s="34" t="s">
        <v>526</v>
      </c>
      <c r="D20" s="34">
        <v>5.8687140318660999E-2</v>
      </c>
      <c r="E20" s="34">
        <v>2.1384355009827619E-2</v>
      </c>
    </row>
    <row r="21" spans="1:5" ht="15" customHeight="1">
      <c r="A21" s="10" t="s">
        <v>575</v>
      </c>
      <c r="B21" s="34" t="s">
        <v>576</v>
      </c>
      <c r="C21" s="34" t="s">
        <v>526</v>
      </c>
      <c r="D21" s="34">
        <v>0</v>
      </c>
      <c r="E21" s="34">
        <v>2.5928742178698561E-3</v>
      </c>
    </row>
    <row r="22" spans="1:5" ht="15" customHeight="1">
      <c r="A22" s="9" t="s">
        <v>695</v>
      </c>
      <c r="B22" s="34" t="s">
        <v>696</v>
      </c>
      <c r="C22" s="34" t="s">
        <v>526</v>
      </c>
      <c r="D22" s="34">
        <v>1.0106187595063501E-2</v>
      </c>
      <c r="E22" s="34">
        <v>4.4295316921062131E-3</v>
      </c>
    </row>
    <row r="23" spans="1:5" ht="15" customHeight="1">
      <c r="A23" s="9" t="s">
        <v>667</v>
      </c>
      <c r="B23" s="34" t="s">
        <v>668</v>
      </c>
      <c r="C23" s="34" t="s">
        <v>526</v>
      </c>
      <c r="D23" s="34">
        <v>0</v>
      </c>
      <c r="E23" s="34">
        <v>6.9116200351721402E-4</v>
      </c>
    </row>
    <row r="24" spans="1:5" ht="15" customHeight="1">
      <c r="A24" s="9" t="s">
        <v>811</v>
      </c>
      <c r="B24" s="34" t="s">
        <v>812</v>
      </c>
      <c r="C24" s="34" t="s">
        <v>526</v>
      </c>
      <c r="D24" s="34">
        <v>0</v>
      </c>
      <c r="E24" s="34">
        <v>0</v>
      </c>
    </row>
    <row r="25" spans="1:5" ht="15" customHeight="1">
      <c r="A25" s="9" t="s">
        <v>911</v>
      </c>
      <c r="B25" s="34" t="s">
        <v>912</v>
      </c>
      <c r="C25" s="34" t="s">
        <v>526</v>
      </c>
      <c r="D25" s="34">
        <v>0</v>
      </c>
      <c r="E25" s="34">
        <v>0</v>
      </c>
    </row>
    <row r="26" spans="1:5" ht="15" customHeight="1">
      <c r="A26" s="9" t="s">
        <v>731</v>
      </c>
      <c r="B26" s="34" t="s">
        <v>732</v>
      </c>
      <c r="C26" s="34" t="s">
        <v>526</v>
      </c>
      <c r="D26" s="34">
        <v>0</v>
      </c>
      <c r="E26" s="34">
        <v>5.2330497638373747E-4</v>
      </c>
    </row>
    <row r="27" spans="1:5" ht="15" customHeight="1">
      <c r="A27" s="9" t="s">
        <v>657</v>
      </c>
      <c r="B27" s="34" t="s">
        <v>658</v>
      </c>
      <c r="C27" s="34" t="s">
        <v>526</v>
      </c>
      <c r="D27" s="34">
        <v>2.5794825059615102E-3</v>
      </c>
      <c r="E27" s="34">
        <v>6.2226762964119511E-4</v>
      </c>
    </row>
    <row r="28" spans="1:5" ht="15" customHeight="1">
      <c r="A28" s="9" t="s">
        <v>643</v>
      </c>
      <c r="B28" s="34" t="s">
        <v>644</v>
      </c>
      <c r="C28" s="34" t="s">
        <v>526</v>
      </c>
      <c r="D28" s="34">
        <v>2.4610894153449E-3</v>
      </c>
      <c r="E28" s="34">
        <v>6.1600290710739976E-4</v>
      </c>
    </row>
    <row r="29" spans="1:5" ht="15" customHeight="1">
      <c r="A29" s="9" t="s">
        <v>761</v>
      </c>
      <c r="B29" s="34" t="s">
        <v>762</v>
      </c>
      <c r="C29" s="34" t="s">
        <v>526</v>
      </c>
      <c r="D29" s="34">
        <v>2.5410845061245296E-4</v>
      </c>
      <c r="E29" s="34">
        <v>0</v>
      </c>
    </row>
    <row r="30" spans="1:5" ht="15" customHeight="1">
      <c r="A30" s="9" t="s">
        <v>635</v>
      </c>
      <c r="B30" s="34" t="s">
        <v>636</v>
      </c>
      <c r="C30" s="34" t="s">
        <v>526</v>
      </c>
      <c r="D30" s="34">
        <v>3.01587955122949E-3</v>
      </c>
      <c r="E30" s="34">
        <v>9.1110789899475741E-4</v>
      </c>
    </row>
    <row r="31" spans="1:5" ht="15" customHeight="1">
      <c r="A31" s="9" t="s">
        <v>715</v>
      </c>
      <c r="B31" s="34" t="s">
        <v>716</v>
      </c>
      <c r="C31" s="34" t="s">
        <v>526</v>
      </c>
      <c r="D31" s="34">
        <v>1.32852903170779E-3</v>
      </c>
      <c r="E31" s="34">
        <v>0</v>
      </c>
    </row>
    <row r="32" spans="1:5" ht="15" customHeight="1">
      <c r="A32" s="9" t="s">
        <v>675</v>
      </c>
      <c r="B32" s="34" t="s">
        <v>676</v>
      </c>
      <c r="C32" s="34" t="s">
        <v>526</v>
      </c>
      <c r="D32" s="34">
        <v>1.3429120812469E-3</v>
      </c>
      <c r="E32" s="34">
        <v>0</v>
      </c>
    </row>
    <row r="33" spans="1:5" ht="15" customHeight="1">
      <c r="A33" s="10" t="s">
        <v>835</v>
      </c>
      <c r="B33" s="34" t="s">
        <v>836</v>
      </c>
      <c r="C33" s="34" t="s">
        <v>526</v>
      </c>
      <c r="D33" s="34">
        <v>0</v>
      </c>
      <c r="E33" s="34">
        <v>0</v>
      </c>
    </row>
    <row r="34" spans="1:5" ht="15" customHeight="1">
      <c r="A34" s="9" t="s">
        <v>547</v>
      </c>
      <c r="B34" s="34" t="s">
        <v>548</v>
      </c>
      <c r="C34" s="34" t="s">
        <v>526</v>
      </c>
      <c r="D34" s="34">
        <v>3.2033785763573103E-2</v>
      </c>
      <c r="E34" s="34">
        <v>4.8786073793049174E-3</v>
      </c>
    </row>
    <row r="35" spans="1:5" ht="15" customHeight="1">
      <c r="A35" s="9" t="s">
        <v>551</v>
      </c>
      <c r="B35" s="34" t="s">
        <v>552</v>
      </c>
      <c r="C35" s="34" t="s">
        <v>526</v>
      </c>
      <c r="D35" s="34">
        <v>1.8480720942367902E-2</v>
      </c>
      <c r="E35" s="34">
        <v>4.3542055292751877E-4</v>
      </c>
    </row>
    <row r="36" spans="1:5" ht="15" customHeight="1">
      <c r="A36" s="10" t="s">
        <v>539</v>
      </c>
      <c r="B36" s="34" t="s">
        <v>540</v>
      </c>
      <c r="C36" s="34" t="s">
        <v>526</v>
      </c>
      <c r="D36" s="34">
        <v>0.204502240793974</v>
      </c>
      <c r="E36" s="34">
        <v>5.772209895097466E-2</v>
      </c>
    </row>
    <row r="37" spans="1:5" ht="15" customHeight="1">
      <c r="A37" s="10" t="s">
        <v>557</v>
      </c>
      <c r="B37" s="34" t="s">
        <v>558</v>
      </c>
      <c r="C37" s="34" t="s">
        <v>526</v>
      </c>
      <c r="D37" s="34">
        <v>6.6882716025815803E-2</v>
      </c>
      <c r="E37" s="34">
        <v>1.0035492738027627E-2</v>
      </c>
    </row>
    <row r="38" spans="1:5" ht="15" customHeight="1">
      <c r="A38" s="9" t="s">
        <v>589</v>
      </c>
      <c r="B38" s="34" t="s">
        <v>590</v>
      </c>
      <c r="C38" s="34" t="s">
        <v>526</v>
      </c>
      <c r="D38" s="34">
        <v>2.22602849105373E-2</v>
      </c>
      <c r="E38" s="34">
        <v>0</v>
      </c>
    </row>
    <row r="39" spans="1:5" ht="15" customHeight="1">
      <c r="A39" s="9" t="s">
        <v>683</v>
      </c>
      <c r="B39" s="34" t="s">
        <v>684</v>
      </c>
      <c r="C39" s="34" t="s">
        <v>526</v>
      </c>
      <c r="D39" s="34">
        <v>2.2187097644548901E-3</v>
      </c>
      <c r="E39" s="34">
        <v>0</v>
      </c>
    </row>
    <row r="40" spans="1:5" ht="15" customHeight="1">
      <c r="A40" s="10" t="s">
        <v>697</v>
      </c>
      <c r="B40" s="34" t="s">
        <v>698</v>
      </c>
      <c r="C40" s="34" t="s">
        <v>526</v>
      </c>
      <c r="D40" s="34">
        <v>7.6328423211539298E-3</v>
      </c>
      <c r="E40" s="34">
        <v>0</v>
      </c>
    </row>
    <row r="41" spans="1:5" ht="15" customHeight="1">
      <c r="A41" s="10" t="s">
        <v>545</v>
      </c>
      <c r="B41" s="34" t="s">
        <v>546</v>
      </c>
      <c r="C41" s="34" t="s">
        <v>526</v>
      </c>
      <c r="D41" s="34">
        <v>4.3022012176871793E-2</v>
      </c>
      <c r="E41" s="34">
        <v>3.4806164882944475E-4</v>
      </c>
    </row>
    <row r="42" spans="1:5" ht="15" customHeight="1">
      <c r="A42" s="9" t="s">
        <v>563</v>
      </c>
      <c r="B42" s="34" t="s">
        <v>564</v>
      </c>
      <c r="C42" s="34" t="s">
        <v>526</v>
      </c>
      <c r="D42" s="34">
        <v>2.6054155499768998E-3</v>
      </c>
      <c r="E42" s="34">
        <v>1.2056697325701588E-3</v>
      </c>
    </row>
    <row r="43" spans="1:5" ht="15" customHeight="1">
      <c r="A43" s="9" t="s">
        <v>577</v>
      </c>
      <c r="B43" s="34" t="s">
        <v>578</v>
      </c>
      <c r="C43" s="34" t="s">
        <v>529</v>
      </c>
      <c r="D43" s="34">
        <v>5.7627105706485006E-3</v>
      </c>
      <c r="E43" s="34">
        <v>5.322868628186486E-3</v>
      </c>
    </row>
    <row r="44" spans="1:5" ht="15" customHeight="1">
      <c r="A44" s="10" t="s">
        <v>593</v>
      </c>
      <c r="B44" s="34" t="s">
        <v>594</v>
      </c>
      <c r="C44" s="34" t="s">
        <v>529</v>
      </c>
      <c r="D44" s="34">
        <v>0</v>
      </c>
      <c r="E44" s="34">
        <v>9.4591517514544532E-3</v>
      </c>
    </row>
    <row r="45" spans="1:5" ht="15" customHeight="1">
      <c r="A45" s="10" t="s">
        <v>783</v>
      </c>
      <c r="B45" s="34" t="s">
        <v>784</v>
      </c>
      <c r="C45" s="34" t="s">
        <v>529</v>
      </c>
      <c r="D45" s="34">
        <v>5.6446165809280696E-4</v>
      </c>
      <c r="E45" s="34">
        <v>7.0511760845510423E-4</v>
      </c>
    </row>
    <row r="46" spans="1:5" ht="15" customHeight="1">
      <c r="A46" s="10" t="s">
        <v>615</v>
      </c>
      <c r="B46" s="34" t="s">
        <v>616</v>
      </c>
      <c r="C46" s="34" t="s">
        <v>529</v>
      </c>
      <c r="D46" s="34">
        <v>6.4322069679449501E-3</v>
      </c>
      <c r="E46" s="34">
        <v>4.6888256803174801E-3</v>
      </c>
    </row>
    <row r="47" spans="1:5" ht="15" customHeight="1">
      <c r="A47" s="10" t="s">
        <v>663</v>
      </c>
      <c r="B47" s="34" t="s">
        <v>664</v>
      </c>
      <c r="C47" s="34" t="s">
        <v>529</v>
      </c>
      <c r="D47" s="34">
        <v>1.2857823416358801E-2</v>
      </c>
      <c r="E47" s="34">
        <v>3.0066921442658116E-3</v>
      </c>
    </row>
    <row r="48" spans="1:5" ht="15" customHeight="1">
      <c r="A48" s="9" t="s">
        <v>661</v>
      </c>
      <c r="B48" s="34" t="s">
        <v>662</v>
      </c>
      <c r="C48" s="34" t="s">
        <v>529</v>
      </c>
      <c r="D48" s="34">
        <v>3.20247672435626E-3</v>
      </c>
      <c r="E48" s="34">
        <v>0</v>
      </c>
    </row>
    <row r="49" spans="1:5" ht="15" customHeight="1">
      <c r="A49" s="9" t="s">
        <v>535</v>
      </c>
      <c r="B49" s="34" t="s">
        <v>536</v>
      </c>
      <c r="C49" s="34" t="s">
        <v>529</v>
      </c>
      <c r="D49" s="34">
        <v>8.8856849684378E-2</v>
      </c>
      <c r="E49" s="34">
        <v>8.3762998861016902E-2</v>
      </c>
    </row>
    <row r="50" spans="1:5" ht="15" customHeight="1">
      <c r="A50" s="10" t="s">
        <v>1218</v>
      </c>
      <c r="B50" s="34" t="s">
        <v>1227</v>
      </c>
      <c r="C50" s="34" t="s">
        <v>529</v>
      </c>
      <c r="D50" s="34">
        <v>3.9033393216156395E-4</v>
      </c>
      <c r="E50" s="34">
        <v>1.6885888260072986E-3</v>
      </c>
    </row>
    <row r="51" spans="1:5" ht="15" customHeight="1">
      <c r="A51" s="10" t="s">
        <v>689</v>
      </c>
      <c r="B51" s="34" t="s">
        <v>690</v>
      </c>
      <c r="C51" s="34" t="s">
        <v>529</v>
      </c>
      <c r="D51" s="34">
        <v>0</v>
      </c>
      <c r="E51" s="34">
        <v>3.0649156527033628E-4</v>
      </c>
    </row>
    <row r="52" spans="1:5" ht="15" customHeight="1">
      <c r="A52" s="9" t="s">
        <v>561</v>
      </c>
      <c r="B52" s="34" t="s">
        <v>562</v>
      </c>
      <c r="C52" s="34" t="s">
        <v>529</v>
      </c>
      <c r="D52" s="34">
        <v>0</v>
      </c>
      <c r="E52" s="34">
        <v>1.1151888807972835E-2</v>
      </c>
    </row>
    <row r="53" spans="1:5" ht="15" customHeight="1">
      <c r="A53" s="9" t="s">
        <v>537</v>
      </c>
      <c r="B53" s="34" t="s">
        <v>538</v>
      </c>
      <c r="C53" s="34" t="s">
        <v>529</v>
      </c>
      <c r="D53" s="34">
        <v>5.56948216202078E-2</v>
      </c>
      <c r="E53" s="34">
        <v>3.7430959993519378E-2</v>
      </c>
    </row>
    <row r="54" spans="1:5" ht="15" customHeight="1">
      <c r="A54" s="10" t="s">
        <v>607</v>
      </c>
      <c r="B54" s="34" t="s">
        <v>608</v>
      </c>
      <c r="C54" s="34" t="s">
        <v>529</v>
      </c>
      <c r="D54" s="34">
        <v>0</v>
      </c>
      <c r="E54" s="34">
        <v>1.2801910895067936E-2</v>
      </c>
    </row>
    <row r="55" spans="1:5" ht="15" customHeight="1">
      <c r="A55" s="10" t="s">
        <v>649</v>
      </c>
      <c r="B55" s="34" t="s">
        <v>650</v>
      </c>
      <c r="C55" s="34" t="s">
        <v>529</v>
      </c>
      <c r="D55" s="34">
        <v>2.9956061464414197E-2</v>
      </c>
      <c r="E55" s="34">
        <v>1.2465822785113617E-3</v>
      </c>
    </row>
    <row r="56" spans="1:5" ht="15" customHeight="1">
      <c r="A56" s="34"/>
      <c r="B56" s="34" t="s">
        <v>985</v>
      </c>
      <c r="C56" s="34" t="s">
        <v>229</v>
      </c>
      <c r="D56" s="34">
        <v>0</v>
      </c>
      <c r="E56" s="34">
        <v>3.7751307888330136E-2</v>
      </c>
    </row>
    <row r="57" spans="1:5" ht="15" customHeight="1">
      <c r="A57" s="34" t="s">
        <v>965</v>
      </c>
      <c r="B57" s="34" t="s">
        <v>1030</v>
      </c>
      <c r="C57" s="34" t="s">
        <v>531</v>
      </c>
      <c r="D57" s="34">
        <v>5.2304935996498397E-4</v>
      </c>
      <c r="E57" s="34">
        <v>2.3297332661463709E-4</v>
      </c>
    </row>
    <row r="58" spans="1:5" ht="15" customHeight="1">
      <c r="A58" s="34" t="s">
        <v>779</v>
      </c>
      <c r="B58" s="34" t="s">
        <v>998</v>
      </c>
      <c r="C58" s="34" t="s">
        <v>531</v>
      </c>
      <c r="D58" s="34">
        <v>2.2645247866091801E-3</v>
      </c>
      <c r="E58" s="34">
        <v>1.0086502596484599E-3</v>
      </c>
    </row>
    <row r="59" spans="1:5" ht="15" customHeight="1">
      <c r="A59" s="34" t="s">
        <v>885</v>
      </c>
      <c r="B59" s="34" t="s">
        <v>886</v>
      </c>
      <c r="C59" s="34" t="s">
        <v>531</v>
      </c>
      <c r="D59" s="34">
        <v>5.8815030155833599E-5</v>
      </c>
      <c r="E59" s="34">
        <v>2.6197017488487255E-5</v>
      </c>
    </row>
    <row r="60" spans="1:5" ht="15" customHeight="1">
      <c r="A60" s="34" t="s">
        <v>1042</v>
      </c>
      <c r="B60" s="34" t="s">
        <v>1043</v>
      </c>
      <c r="C60" s="34" t="s">
        <v>531</v>
      </c>
      <c r="D60" s="34">
        <v>1.24438933984045E-5</v>
      </c>
      <c r="E60" s="34">
        <v>5.5426800278625717E-6</v>
      </c>
    </row>
    <row r="61" spans="1:5" ht="15" customHeight="1">
      <c r="A61" s="34" t="s">
        <v>927</v>
      </c>
      <c r="B61" s="34" t="s">
        <v>928</v>
      </c>
      <c r="C61" s="34" t="s">
        <v>531</v>
      </c>
      <c r="D61" s="34">
        <v>7.3935017038362204E-3</v>
      </c>
      <c r="E61" s="34">
        <v>3.2931666093407039E-3</v>
      </c>
    </row>
    <row r="62" spans="1:5" ht="15" customHeight="1">
      <c r="A62" s="34" t="s">
        <v>555</v>
      </c>
      <c r="B62" s="34" t="s">
        <v>1020</v>
      </c>
      <c r="C62" s="34" t="s">
        <v>531</v>
      </c>
      <c r="D62" s="34">
        <v>9.8093860838180608E-4</v>
      </c>
      <c r="E62" s="34">
        <v>4.3692344985326318E-4</v>
      </c>
    </row>
    <row r="63" spans="1:5" ht="15" customHeight="1">
      <c r="A63" s="34" t="s">
        <v>591</v>
      </c>
      <c r="B63" s="34" t="s">
        <v>990</v>
      </c>
      <c r="C63" s="34" t="s">
        <v>531</v>
      </c>
      <c r="D63" s="34">
        <v>6.0776020270090006E-3</v>
      </c>
      <c r="E63" s="34">
        <v>2.7070469260624627E-3</v>
      </c>
    </row>
    <row r="64" spans="1:5" ht="15" customHeight="1">
      <c r="A64" s="34" t="s">
        <v>605</v>
      </c>
      <c r="B64" s="34" t="s">
        <v>1018</v>
      </c>
      <c r="C64" s="34" t="s">
        <v>531</v>
      </c>
      <c r="D64" s="34">
        <v>1.0453188339311901E-3</v>
      </c>
      <c r="E64" s="34">
        <v>4.6559928135689939E-4</v>
      </c>
    </row>
    <row r="65" spans="1:5" ht="15" customHeight="1">
      <c r="A65" s="34" t="s">
        <v>627</v>
      </c>
      <c r="B65" s="34" t="s">
        <v>997</v>
      </c>
      <c r="C65" s="34" t="s">
        <v>531</v>
      </c>
      <c r="D65" s="34">
        <v>2.86853451653325E-3</v>
      </c>
      <c r="E65" s="34">
        <v>1.277684440471164E-3</v>
      </c>
    </row>
    <row r="66" spans="1:5" ht="15" customHeight="1">
      <c r="A66" s="34" t="s">
        <v>571</v>
      </c>
      <c r="B66" s="34" t="s">
        <v>987</v>
      </c>
      <c r="C66" s="34" t="s">
        <v>531</v>
      </c>
      <c r="D66" s="34">
        <v>7.8256275869223995E-3</v>
      </c>
      <c r="E66" s="34">
        <v>3.4856413778895355E-3</v>
      </c>
    </row>
    <row r="67" spans="1:5" ht="15" customHeight="1">
      <c r="A67" s="34" t="s">
        <v>565</v>
      </c>
      <c r="B67" s="34" t="s">
        <v>988</v>
      </c>
      <c r="C67" s="34" t="s">
        <v>531</v>
      </c>
      <c r="D67" s="34">
        <v>7.6661218508546503E-3</v>
      </c>
      <c r="E67" s="34">
        <v>3.4145953451627056E-3</v>
      </c>
    </row>
    <row r="68" spans="1:5" ht="15" customHeight="1">
      <c r="A68" s="34" t="s">
        <v>631</v>
      </c>
      <c r="B68" s="34" t="s">
        <v>996</v>
      </c>
      <c r="C68" s="34" t="s">
        <v>531</v>
      </c>
      <c r="D68" s="34">
        <v>3.0000461570859E-3</v>
      </c>
      <c r="E68" s="34">
        <v>1.3362615208257797E-3</v>
      </c>
    </row>
    <row r="69" spans="1:5" ht="15" customHeight="1">
      <c r="A69" s="34" t="s">
        <v>691</v>
      </c>
      <c r="B69" s="34" t="s">
        <v>1012</v>
      </c>
      <c r="C69" s="34" t="s">
        <v>531</v>
      </c>
      <c r="D69" s="34">
        <v>1.2739246516382799E-3</v>
      </c>
      <c r="E69" s="34">
        <v>5.6742343393447923E-4</v>
      </c>
    </row>
    <row r="70" spans="1:5" ht="15" customHeight="1">
      <c r="A70" s="34" t="s">
        <v>1040</v>
      </c>
      <c r="B70" s="34" t="s">
        <v>1041</v>
      </c>
      <c r="C70" s="34" t="s">
        <v>531</v>
      </c>
      <c r="D70" s="34">
        <v>1.6206328263598097E-5</v>
      </c>
      <c r="E70" s="34">
        <v>7.2185198888916103E-6</v>
      </c>
    </row>
    <row r="71" spans="1:5" ht="15" customHeight="1">
      <c r="A71" s="34" t="s">
        <v>1035</v>
      </c>
      <c r="B71" s="34" t="s">
        <v>1036</v>
      </c>
      <c r="C71" s="34" t="s">
        <v>531</v>
      </c>
      <c r="D71" s="34">
        <v>2.9720733873589498E-4</v>
      </c>
      <c r="E71" s="34">
        <v>1.3238020672507882E-4</v>
      </c>
    </row>
    <row r="72" spans="1:5" ht="15" customHeight="1">
      <c r="A72" s="34" t="s">
        <v>737</v>
      </c>
      <c r="B72" s="34" t="s">
        <v>1003</v>
      </c>
      <c r="C72" s="34" t="s">
        <v>531</v>
      </c>
      <c r="D72" s="34">
        <v>1.70593261840331E-3</v>
      </c>
      <c r="E72" s="34">
        <v>7.5984568094384849E-4</v>
      </c>
    </row>
    <row r="73" spans="1:5" ht="15" customHeight="1">
      <c r="A73" s="34" t="s">
        <v>727</v>
      </c>
      <c r="B73" s="34" t="s">
        <v>1009</v>
      </c>
      <c r="C73" s="34" t="s">
        <v>531</v>
      </c>
      <c r="D73" s="34">
        <v>1.5114566022245601E-3</v>
      </c>
      <c r="E73" s="34">
        <v>6.7322340797336161E-4</v>
      </c>
    </row>
    <row r="74" spans="1:5" ht="15" customHeight="1">
      <c r="A74" s="34" t="s">
        <v>595</v>
      </c>
      <c r="B74" s="34" t="s">
        <v>995</v>
      </c>
      <c r="C74" s="34" t="s">
        <v>531</v>
      </c>
      <c r="D74" s="34">
        <v>3.1225098745229401E-3</v>
      </c>
      <c r="E74" s="34">
        <v>1.390808532684875E-3</v>
      </c>
    </row>
    <row r="75" spans="1:5" ht="15" customHeight="1">
      <c r="A75" s="34" t="s">
        <v>655</v>
      </c>
      <c r="B75" s="34" t="s">
        <v>993</v>
      </c>
      <c r="C75" s="34" t="s">
        <v>531</v>
      </c>
      <c r="D75" s="34">
        <v>3.5398201548320503E-3</v>
      </c>
      <c r="E75" s="34">
        <v>1.576684229465402E-3</v>
      </c>
    </row>
    <row r="76" spans="1:5" ht="15" customHeight="1">
      <c r="A76" s="34" t="s">
        <v>1005</v>
      </c>
      <c r="B76" s="34" t="s">
        <v>1006</v>
      </c>
      <c r="C76" s="34" t="s">
        <v>531</v>
      </c>
      <c r="D76" s="34">
        <v>1.5570474149684199E-3</v>
      </c>
      <c r="E76" s="34">
        <v>6.935301784638427E-4</v>
      </c>
    </row>
    <row r="77" spans="1:5" ht="15" customHeight="1">
      <c r="A77" s="34" t="s">
        <v>1013</v>
      </c>
      <c r="B77" s="34" t="s">
        <v>1014</v>
      </c>
      <c r="C77" s="34" t="s">
        <v>531</v>
      </c>
      <c r="D77" s="34">
        <v>1.2525913389725399E-3</v>
      </c>
      <c r="E77" s="34">
        <v>5.5792128518932004E-4</v>
      </c>
    </row>
    <row r="78" spans="1:5" ht="15" customHeight="1">
      <c r="A78" s="34" t="s">
        <v>665</v>
      </c>
      <c r="B78" s="34" t="s">
        <v>1021</v>
      </c>
      <c r="C78" s="34" t="s">
        <v>531</v>
      </c>
      <c r="D78" s="34">
        <v>9.6241994025270897E-4</v>
      </c>
      <c r="E78" s="34">
        <v>4.2867498221572123E-4</v>
      </c>
    </row>
    <row r="79" spans="1:5" ht="15" customHeight="1">
      <c r="A79" s="34" t="s">
        <v>619</v>
      </c>
      <c r="B79" s="34" t="s">
        <v>1010</v>
      </c>
      <c r="C79" s="34" t="s">
        <v>531</v>
      </c>
      <c r="D79" s="34">
        <v>1.4215927315460899E-3</v>
      </c>
      <c r="E79" s="34">
        <v>6.3319681297698818E-4</v>
      </c>
    </row>
    <row r="80" spans="1:5" ht="15" customHeight="1">
      <c r="A80" s="34" t="s">
        <v>785</v>
      </c>
      <c r="B80" s="34" t="s">
        <v>964</v>
      </c>
      <c r="C80" s="34" t="s">
        <v>531</v>
      </c>
      <c r="D80" s="34">
        <v>9.0818502352065997E-4</v>
      </c>
      <c r="E80" s="34">
        <v>4.0451800978279603E-4</v>
      </c>
    </row>
    <row r="81" spans="1:5" ht="15" customHeight="1">
      <c r="A81" s="34" t="s">
        <v>671</v>
      </c>
      <c r="B81" s="34" t="s">
        <v>1027</v>
      </c>
      <c r="C81" s="34" t="s">
        <v>531</v>
      </c>
      <c r="D81" s="34">
        <v>7.0021231903517596E-4</v>
      </c>
      <c r="E81" s="34">
        <v>3.1188412755747463E-4</v>
      </c>
    </row>
    <row r="82" spans="1:5" ht="15" customHeight="1">
      <c r="A82" s="34" t="s">
        <v>647</v>
      </c>
      <c r="B82" s="34" t="s">
        <v>648</v>
      </c>
      <c r="C82" s="34" t="s">
        <v>531</v>
      </c>
      <c r="D82" s="34">
        <v>2.9154843040076102E-3</v>
      </c>
      <c r="E82" s="34">
        <v>1.2985965168619737E-3</v>
      </c>
    </row>
    <row r="83" spans="1:5" ht="15" customHeight="1">
      <c r="A83" s="34" t="s">
        <v>633</v>
      </c>
      <c r="B83" s="34" t="s">
        <v>1015</v>
      </c>
      <c r="C83" s="34" t="s">
        <v>531</v>
      </c>
      <c r="D83" s="34">
        <v>1.24040241062206E-3</v>
      </c>
      <c r="E83" s="34">
        <v>5.5249217007508132E-4</v>
      </c>
    </row>
    <row r="84" spans="1:5" ht="15" customHeight="1">
      <c r="A84" s="34" t="s">
        <v>707</v>
      </c>
      <c r="B84" s="34" t="s">
        <v>1002</v>
      </c>
      <c r="C84" s="34" t="s">
        <v>531</v>
      </c>
      <c r="D84" s="34">
        <v>1.72050472407572E-3</v>
      </c>
      <c r="E84" s="34">
        <v>7.6633629577704256E-4</v>
      </c>
    </row>
    <row r="85" spans="1:5" ht="15" customHeight="1">
      <c r="A85" s="34" t="s">
        <v>549</v>
      </c>
      <c r="B85" s="34" t="s">
        <v>989</v>
      </c>
      <c r="C85" s="34" t="s">
        <v>531</v>
      </c>
      <c r="D85" s="34">
        <v>6.54192357668496E-3</v>
      </c>
      <c r="E85" s="34">
        <v>2.9138620841081841E-3</v>
      </c>
    </row>
    <row r="86" spans="1:5" ht="15" customHeight="1">
      <c r="A86" s="34" t="s">
        <v>567</v>
      </c>
      <c r="B86" s="34" t="s">
        <v>1000</v>
      </c>
      <c r="C86" s="34" t="s">
        <v>531</v>
      </c>
      <c r="D86" s="34">
        <v>1.9483976861437999E-3</v>
      </c>
      <c r="E86" s="34">
        <v>8.6784293271971707E-4</v>
      </c>
    </row>
    <row r="87" spans="1:5" ht="15" customHeight="1">
      <c r="A87" s="34" t="s">
        <v>597</v>
      </c>
      <c r="B87" s="34" t="s">
        <v>1024</v>
      </c>
      <c r="C87" s="34" t="s">
        <v>531</v>
      </c>
      <c r="D87" s="34">
        <v>8.0580220107176904E-4</v>
      </c>
      <c r="E87" s="34">
        <v>3.5891530273482122E-4</v>
      </c>
    </row>
    <row r="88" spans="1:5" ht="15" customHeight="1">
      <c r="A88" s="34" t="s">
        <v>639</v>
      </c>
      <c r="B88" s="34" t="s">
        <v>1037</v>
      </c>
      <c r="C88" s="34" t="s">
        <v>531</v>
      </c>
      <c r="D88" s="34">
        <v>1.67829957870671E-4</v>
      </c>
      <c r="E88" s="34">
        <v>7.4753754776302935E-5</v>
      </c>
    </row>
    <row r="89" spans="1:5" ht="15" customHeight="1">
      <c r="A89" s="34" t="s">
        <v>583</v>
      </c>
      <c r="B89" s="34" t="s">
        <v>994</v>
      </c>
      <c r="C89" s="34" t="s">
        <v>531</v>
      </c>
      <c r="D89" s="34">
        <v>3.25228203819572E-3</v>
      </c>
      <c r="E89" s="34">
        <v>1.4486108262864784E-3</v>
      </c>
    </row>
    <row r="90" spans="1:5" ht="15" customHeight="1">
      <c r="A90" s="34" t="s">
        <v>669</v>
      </c>
      <c r="B90" s="34" t="s">
        <v>1031</v>
      </c>
      <c r="C90" s="34" t="s">
        <v>531</v>
      </c>
      <c r="D90" s="34">
        <v>4.4528430093346001E-4</v>
      </c>
      <c r="E90" s="34">
        <v>1.9833570752230011E-4</v>
      </c>
    </row>
    <row r="91" spans="1:5" ht="15" customHeight="1">
      <c r="A91" s="34" t="s">
        <v>617</v>
      </c>
      <c r="B91" s="34" t="s">
        <v>1011</v>
      </c>
      <c r="C91" s="34" t="s">
        <v>531</v>
      </c>
      <c r="D91" s="34">
        <v>1.35348903054051E-3</v>
      </c>
      <c r="E91" s="34">
        <v>6.0286249466504007E-4</v>
      </c>
    </row>
    <row r="92" spans="1:5" ht="15" customHeight="1">
      <c r="A92" s="34" t="s">
        <v>587</v>
      </c>
      <c r="B92" s="34" t="s">
        <v>1001</v>
      </c>
      <c r="C92" s="34" t="s">
        <v>531</v>
      </c>
      <c r="D92" s="34">
        <v>1.76243048971349E-3</v>
      </c>
      <c r="E92" s="34">
        <v>7.8501060424412646E-4</v>
      </c>
    </row>
    <row r="93" spans="1:5" ht="15" customHeight="1">
      <c r="A93" s="34" t="s">
        <v>621</v>
      </c>
      <c r="B93" s="34" t="s">
        <v>1007</v>
      </c>
      <c r="C93" s="34" t="s">
        <v>531</v>
      </c>
      <c r="D93" s="34">
        <v>1.5460277163651202E-3</v>
      </c>
      <c r="E93" s="34">
        <v>6.8862185424359464E-4</v>
      </c>
    </row>
    <row r="94" spans="1:5" ht="15" customHeight="1">
      <c r="A94" s="34" t="s">
        <v>972</v>
      </c>
      <c r="B94" s="34" t="s">
        <v>1033</v>
      </c>
      <c r="C94" s="34" t="s">
        <v>531</v>
      </c>
      <c r="D94" s="34">
        <v>3.7121586260732697E-4</v>
      </c>
      <c r="E94" s="34">
        <v>1.6534461376559325E-4</v>
      </c>
    </row>
    <row r="95" spans="1:5" ht="15" customHeight="1">
      <c r="A95" s="34" t="s">
        <v>859</v>
      </c>
      <c r="B95" s="34" t="s">
        <v>860</v>
      </c>
      <c r="C95" s="34" t="s">
        <v>531</v>
      </c>
      <c r="D95" s="34">
        <v>3.8028510064261598E-3</v>
      </c>
      <c r="E95" s="34">
        <v>1.6938417621737167E-3</v>
      </c>
    </row>
    <row r="96" spans="1:5" ht="15" customHeight="1">
      <c r="A96" s="34" t="s">
        <v>623</v>
      </c>
      <c r="B96" s="34" t="s">
        <v>999</v>
      </c>
      <c r="C96" s="34" t="s">
        <v>531</v>
      </c>
      <c r="D96" s="34">
        <v>1.95514641055818E-3</v>
      </c>
      <c r="E96" s="34">
        <v>8.7084890672058156E-4</v>
      </c>
    </row>
    <row r="97" spans="1:5" ht="15" customHeight="1">
      <c r="A97" s="34" t="s">
        <v>867</v>
      </c>
      <c r="B97" s="34" t="s">
        <v>868</v>
      </c>
      <c r="C97" s="34" t="s">
        <v>531</v>
      </c>
      <c r="D97" s="34">
        <v>2.7625388223325199E-3</v>
      </c>
      <c r="E97" s="34">
        <v>1.2304725110149745E-3</v>
      </c>
    </row>
    <row r="98" spans="1:5" ht="15" customHeight="1">
      <c r="A98" s="34" t="s">
        <v>585</v>
      </c>
      <c r="B98" s="34" t="s">
        <v>1016</v>
      </c>
      <c r="C98" s="34" t="s">
        <v>531</v>
      </c>
      <c r="D98" s="34">
        <v>1.1649465207245302E-3</v>
      </c>
      <c r="E98" s="34">
        <v>5.1888308644428948E-4</v>
      </c>
    </row>
    <row r="99" spans="1:5" ht="15" customHeight="1">
      <c r="A99" s="34" t="s">
        <v>613</v>
      </c>
      <c r="B99" s="34" t="s">
        <v>1019</v>
      </c>
      <c r="C99" s="34" t="s">
        <v>531</v>
      </c>
      <c r="D99" s="34">
        <v>9.8412760510254208E-4</v>
      </c>
      <c r="E99" s="34">
        <v>4.3834387253505902E-4</v>
      </c>
    </row>
    <row r="100" spans="1:5" ht="15" customHeight="1">
      <c r="A100" s="34" t="s">
        <v>809</v>
      </c>
      <c r="B100" s="34" t="s">
        <v>810</v>
      </c>
      <c r="C100" s="34" t="s">
        <v>531</v>
      </c>
      <c r="D100" s="34">
        <v>3.0900143660304001E-4</v>
      </c>
      <c r="E100" s="34">
        <v>1.3763345895104716E-4</v>
      </c>
    </row>
    <row r="101" spans="1:5" ht="15" customHeight="1">
      <c r="A101" s="34" t="s">
        <v>991</v>
      </c>
      <c r="B101" s="34" t="s">
        <v>992</v>
      </c>
      <c r="C101" s="34" t="s">
        <v>531</v>
      </c>
      <c r="D101" s="34">
        <v>3.7604770765116004E-3</v>
      </c>
      <c r="E101" s="34">
        <v>1.6749678352185411E-3</v>
      </c>
    </row>
    <row r="102" spans="1:5" ht="15" customHeight="1">
      <c r="A102" s="34" t="s">
        <v>641</v>
      </c>
      <c r="B102" s="34" t="s">
        <v>1017</v>
      </c>
      <c r="C102" s="34" t="s">
        <v>531</v>
      </c>
      <c r="D102" s="34">
        <v>1.06548292148535E-3</v>
      </c>
      <c r="E102" s="34">
        <v>4.745806412728277E-4</v>
      </c>
    </row>
    <row r="103" spans="1:5" ht="15" customHeight="1">
      <c r="A103" s="34" t="s">
        <v>839</v>
      </c>
      <c r="B103" s="34" t="s">
        <v>840</v>
      </c>
      <c r="C103" s="34" t="s">
        <v>531</v>
      </c>
      <c r="D103" s="34">
        <v>7.08282654257988E-2</v>
      </c>
      <c r="E103" s="34">
        <v>3.1547876505761352E-2</v>
      </c>
    </row>
    <row r="104" spans="1:5" ht="15" customHeight="1">
      <c r="A104" s="34" t="s">
        <v>1025</v>
      </c>
      <c r="B104" s="34" t="s">
        <v>1026</v>
      </c>
      <c r="C104" s="34" t="s">
        <v>531</v>
      </c>
      <c r="D104" s="34">
        <v>7.0587665715634098E-4</v>
      </c>
      <c r="E104" s="34">
        <v>3.144071010971923E-4</v>
      </c>
    </row>
    <row r="105" spans="1:5" ht="15" customHeight="1">
      <c r="A105" s="34" t="s">
        <v>831</v>
      </c>
      <c r="B105" s="34" t="s">
        <v>976</v>
      </c>
      <c r="C105" s="34" t="s">
        <v>531</v>
      </c>
      <c r="D105" s="34">
        <v>5.1856415335872405E-4</v>
      </c>
      <c r="E105" s="34">
        <v>2.3097555435145283E-4</v>
      </c>
    </row>
    <row r="106" spans="1:5" ht="15" customHeight="1">
      <c r="A106" s="34" t="s">
        <v>759</v>
      </c>
      <c r="B106" s="34" t="s">
        <v>1008</v>
      </c>
      <c r="C106" s="34" t="s">
        <v>531</v>
      </c>
      <c r="D106" s="34">
        <v>1.52974787326191E-3</v>
      </c>
      <c r="E106" s="34">
        <v>6.813705898413723E-4</v>
      </c>
    </row>
    <row r="107" spans="1:5" ht="15" customHeight="1">
      <c r="A107" s="34" t="s">
        <v>599</v>
      </c>
      <c r="B107" s="34" t="s">
        <v>1004</v>
      </c>
      <c r="C107" s="34" t="s">
        <v>531</v>
      </c>
      <c r="D107" s="34">
        <v>1.6852820115062499E-3</v>
      </c>
      <c r="E107" s="34">
        <v>7.5064761866968505E-4</v>
      </c>
    </row>
    <row r="108" spans="1:5" ht="15" customHeight="1">
      <c r="A108" s="34" t="s">
        <v>974</v>
      </c>
      <c r="B108" s="34" t="s">
        <v>1022</v>
      </c>
      <c r="C108" s="34" t="s">
        <v>531</v>
      </c>
      <c r="D108" s="34">
        <v>8.7486870833699507E-4</v>
      </c>
      <c r="E108" s="34">
        <v>3.8967846810091769E-4</v>
      </c>
    </row>
    <row r="109" spans="1:5" ht="15" customHeight="1">
      <c r="A109" s="34" t="s">
        <v>769</v>
      </c>
      <c r="B109" s="34" t="s">
        <v>1032</v>
      </c>
      <c r="C109" s="34" t="s">
        <v>531</v>
      </c>
      <c r="D109" s="34">
        <v>4.2820835880707099E-4</v>
      </c>
      <c r="E109" s="34">
        <v>1.9072984974526316E-4</v>
      </c>
    </row>
    <row r="110" spans="1:5" ht="15" customHeight="1">
      <c r="A110" s="34" t="s">
        <v>703</v>
      </c>
      <c r="B110" s="34" t="s">
        <v>704</v>
      </c>
      <c r="C110" s="34" t="s">
        <v>531</v>
      </c>
      <c r="D110" s="34">
        <v>2.2749236351895301E-4</v>
      </c>
      <c r="E110" s="34">
        <v>1.0132820487914353E-4</v>
      </c>
    </row>
    <row r="111" spans="1:5" ht="15" customHeight="1">
      <c r="A111" s="9" t="s">
        <v>559</v>
      </c>
      <c r="B111" s="34" t="s">
        <v>1029</v>
      </c>
      <c r="C111" s="34" t="s">
        <v>531</v>
      </c>
      <c r="D111" s="34">
        <v>5.2350835284972503E-4</v>
      </c>
      <c r="E111" s="34">
        <v>2.3317776831256352E-4</v>
      </c>
    </row>
    <row r="112" spans="1:5" ht="15" customHeight="1">
      <c r="A112" s="34" t="s">
        <v>729</v>
      </c>
      <c r="B112" s="34" t="s">
        <v>1023</v>
      </c>
      <c r="C112" s="34" t="s">
        <v>531</v>
      </c>
      <c r="D112" s="34">
        <v>8.2504583200173893E-4</v>
      </c>
      <c r="E112" s="34">
        <v>3.6748667870247284E-4</v>
      </c>
    </row>
    <row r="113" spans="1:5" ht="15" customHeight="1">
      <c r="A113" s="34" t="s">
        <v>579</v>
      </c>
      <c r="B113" s="34" t="s">
        <v>986</v>
      </c>
      <c r="C113" s="34" t="s">
        <v>531</v>
      </c>
      <c r="D113" s="34">
        <v>4.4640885089972403E-2</v>
      </c>
      <c r="E113" s="34">
        <v>1.9883659743181542E-2</v>
      </c>
    </row>
    <row r="114" spans="1:5" ht="15" customHeight="1">
      <c r="A114" s="34" t="s">
        <v>751</v>
      </c>
      <c r="B114" s="34" t="s">
        <v>1034</v>
      </c>
      <c r="C114" s="34" t="s">
        <v>531</v>
      </c>
      <c r="D114" s="34">
        <v>3.13981018601454E-4</v>
      </c>
      <c r="E114" s="34">
        <v>1.3985143276407035E-4</v>
      </c>
    </row>
    <row r="115" spans="1:5" ht="15" customHeight="1">
      <c r="A115" s="34" t="s">
        <v>1038</v>
      </c>
      <c r="B115" s="34" t="s">
        <v>1039</v>
      </c>
      <c r="C115" s="34" t="s">
        <v>532</v>
      </c>
      <c r="D115" s="34">
        <v>5.3975337341237807E-5</v>
      </c>
      <c r="E115" s="34">
        <v>2.4041352227975664E-5</v>
      </c>
    </row>
    <row r="116" spans="1:5" ht="15" customHeight="1">
      <c r="A116" s="34" t="s">
        <v>659</v>
      </c>
      <c r="B116" s="34" t="s">
        <v>1028</v>
      </c>
      <c r="C116" s="34" t="s">
        <v>532</v>
      </c>
      <c r="D116" s="34">
        <v>6.39452619567735E-4</v>
      </c>
      <c r="E116" s="34">
        <v>2.8482092780519316E-4</v>
      </c>
    </row>
  </sheetData>
  <conditionalFormatting sqref="B3:B6">
    <cfRule type="duplicateValues" dxfId="4" priority="6"/>
  </conditionalFormatting>
  <conditionalFormatting sqref="B1:B1048576">
    <cfRule type="duplicateValues" dxfId="3" priority="5"/>
  </conditionalFormatting>
  <conditionalFormatting sqref="B1:B1048576">
    <cfRule type="duplicateValues" dxfId="2" priority="4"/>
  </conditionalFormatting>
  <conditionalFormatting sqref="B1:B1048576">
    <cfRule type="duplicateValues" dxfId="1" priority="3"/>
  </conditionalFormatting>
  <conditionalFormatting sqref="G1:G1048576">
    <cfRule type="duplicateValues" dxfId="0" priority="2"/>
  </conditionalFormatting>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21"/>
  <sheetViews>
    <sheetView zoomScale="80" zoomScaleNormal="80" workbookViewId="0" xr3:uid="{842E5F09-E766-5B8D-85AF-A39847EA96FD}">
      <selection activeCell="S4" sqref="S4"/>
    </sheetView>
  </sheetViews>
  <sheetFormatPr defaultRowHeight="15"/>
  <cols>
    <col min="9" max="9" width="11.5703125" customWidth="1"/>
    <col min="12" max="12" width="37.28515625" customWidth="1"/>
  </cols>
  <sheetData>
    <row r="1" spans="1:18">
      <c r="A1" s="36" t="s">
        <v>70</v>
      </c>
      <c r="B1" s="36" t="s">
        <v>71</v>
      </c>
      <c r="C1" s="36" t="s">
        <v>72</v>
      </c>
      <c r="D1" s="36" t="s">
        <v>73</v>
      </c>
      <c r="E1" s="36" t="s">
        <v>74</v>
      </c>
      <c r="F1" s="36" t="s">
        <v>75</v>
      </c>
      <c r="G1" s="36" t="s">
        <v>76</v>
      </c>
      <c r="H1" s="36" t="s">
        <v>77</v>
      </c>
      <c r="I1" s="36" t="s">
        <v>78</v>
      </c>
      <c r="J1" s="36" t="s">
        <v>79</v>
      </c>
      <c r="K1" s="36" t="s">
        <v>80</v>
      </c>
      <c r="L1" s="36" t="s">
        <v>81</v>
      </c>
      <c r="M1" s="36" t="s">
        <v>82</v>
      </c>
      <c r="N1" s="36" t="s">
        <v>83</v>
      </c>
      <c r="O1" s="36" t="s">
        <v>84</v>
      </c>
      <c r="P1" s="36" t="s">
        <v>85</v>
      </c>
      <c r="Q1" s="36" t="s">
        <v>86</v>
      </c>
      <c r="R1" s="36" t="s">
        <v>87</v>
      </c>
    </row>
    <row r="2" spans="1:18" ht="51.75">
      <c r="A2" s="37">
        <v>3235</v>
      </c>
      <c r="B2" s="38" t="s">
        <v>88</v>
      </c>
      <c r="C2" s="38" t="s">
        <v>88</v>
      </c>
      <c r="D2" s="38" t="s">
        <v>88</v>
      </c>
      <c r="E2" s="38" t="s">
        <v>88</v>
      </c>
      <c r="F2" s="37" t="b">
        <v>0</v>
      </c>
      <c r="G2" s="37" t="b">
        <v>0</v>
      </c>
      <c r="H2" s="38" t="s">
        <v>89</v>
      </c>
      <c r="I2" s="38" t="s">
        <v>30</v>
      </c>
      <c r="J2" s="37">
        <v>184.36</v>
      </c>
      <c r="K2" s="37" t="b">
        <v>0</v>
      </c>
      <c r="L2" s="38" t="s">
        <v>90</v>
      </c>
      <c r="M2" s="38" t="s">
        <v>88</v>
      </c>
      <c r="N2" s="38" t="s">
        <v>88</v>
      </c>
      <c r="O2" s="39"/>
      <c r="P2" s="38" t="s">
        <v>88</v>
      </c>
      <c r="Q2" s="37">
        <v>13.47184</v>
      </c>
      <c r="R2" s="39"/>
    </row>
    <row r="3" spans="1:18" ht="51.75">
      <c r="A3" s="37">
        <v>3236</v>
      </c>
      <c r="B3" s="38" t="s">
        <v>88</v>
      </c>
      <c r="C3" s="38" t="s">
        <v>88</v>
      </c>
      <c r="D3" s="38" t="s">
        <v>88</v>
      </c>
      <c r="E3" s="38" t="s">
        <v>88</v>
      </c>
      <c r="F3" s="37" t="b">
        <v>0</v>
      </c>
      <c r="G3" s="37" t="b">
        <v>0</v>
      </c>
      <c r="H3" s="38" t="s">
        <v>91</v>
      </c>
      <c r="I3" s="38" t="s">
        <v>35</v>
      </c>
      <c r="J3" s="37">
        <v>219.43</v>
      </c>
      <c r="K3" s="37" t="b">
        <v>0</v>
      </c>
      <c r="L3" s="38" t="s">
        <v>92</v>
      </c>
      <c r="M3" s="38" t="s">
        <v>88</v>
      </c>
      <c r="N3" s="38" t="s">
        <v>88</v>
      </c>
      <c r="O3" s="39"/>
      <c r="P3" s="38" t="s">
        <v>88</v>
      </c>
      <c r="Q3" s="37">
        <v>1.126736</v>
      </c>
      <c r="R3" s="39"/>
    </row>
    <row r="4" spans="1:18" ht="51.75">
      <c r="A4" s="37">
        <v>3237</v>
      </c>
      <c r="B4" s="38" t="s">
        <v>88</v>
      </c>
      <c r="C4" s="38" t="s">
        <v>88</v>
      </c>
      <c r="D4" s="38" t="s">
        <v>88</v>
      </c>
      <c r="E4" s="38" t="s">
        <v>88</v>
      </c>
      <c r="F4" s="37" t="b">
        <v>0</v>
      </c>
      <c r="G4" s="37" t="b">
        <v>0</v>
      </c>
      <c r="H4" s="38" t="s">
        <v>93</v>
      </c>
      <c r="I4" s="38" t="s">
        <v>39</v>
      </c>
      <c r="J4" s="37">
        <v>254.49</v>
      </c>
      <c r="K4" s="37" t="b">
        <v>0</v>
      </c>
      <c r="L4" s="38" t="s">
        <v>94</v>
      </c>
      <c r="M4" s="38" t="s">
        <v>88</v>
      </c>
      <c r="N4" s="38" t="s">
        <v>88</v>
      </c>
      <c r="O4" s="39"/>
      <c r="P4" s="38" t="s">
        <v>88</v>
      </c>
      <c r="Q4" s="37">
        <v>9.7208589999999997E-2</v>
      </c>
      <c r="R4" s="39"/>
    </row>
    <row r="5" spans="1:18" ht="51.75">
      <c r="A5" s="37">
        <v>3238</v>
      </c>
      <c r="B5" s="38" t="s">
        <v>88</v>
      </c>
      <c r="C5" s="38" t="s">
        <v>88</v>
      </c>
      <c r="D5" s="38" t="s">
        <v>88</v>
      </c>
      <c r="E5" s="38" t="s">
        <v>88</v>
      </c>
      <c r="F5" s="37" t="b">
        <v>0</v>
      </c>
      <c r="G5" s="37" t="b">
        <v>0</v>
      </c>
      <c r="H5" s="38" t="s">
        <v>95</v>
      </c>
      <c r="I5" s="38" t="s">
        <v>43</v>
      </c>
      <c r="J5" s="37">
        <v>296.57</v>
      </c>
      <c r="K5" s="37" t="b">
        <v>0</v>
      </c>
      <c r="L5" s="38" t="s">
        <v>96</v>
      </c>
      <c r="M5" s="38" t="s">
        <v>88</v>
      </c>
      <c r="N5" s="38" t="s">
        <v>88</v>
      </c>
      <c r="O5" s="39"/>
      <c r="P5" s="38" t="s">
        <v>88</v>
      </c>
      <c r="Q5" s="37">
        <v>8.346193E-3</v>
      </c>
      <c r="R5" s="39"/>
    </row>
    <row r="6" spans="1:18" ht="51.75">
      <c r="A6" s="37">
        <v>3239</v>
      </c>
      <c r="B6" s="38" t="s">
        <v>88</v>
      </c>
      <c r="C6" s="38" t="s">
        <v>88</v>
      </c>
      <c r="D6" s="38" t="s">
        <v>88</v>
      </c>
      <c r="E6" s="38" t="s">
        <v>88</v>
      </c>
      <c r="F6" s="37" t="b">
        <v>0</v>
      </c>
      <c r="G6" s="37" t="b">
        <v>0</v>
      </c>
      <c r="H6" s="38" t="s">
        <v>97</v>
      </c>
      <c r="I6" s="38" t="s">
        <v>46</v>
      </c>
      <c r="J6" s="37">
        <v>338.66</v>
      </c>
      <c r="K6" s="37" t="b">
        <v>0</v>
      </c>
      <c r="L6" s="38" t="s">
        <v>98</v>
      </c>
      <c r="M6" s="38" t="s">
        <v>88</v>
      </c>
      <c r="N6" s="38" t="s">
        <v>88</v>
      </c>
      <c r="O6" s="39"/>
      <c r="P6" s="38" t="s">
        <v>88</v>
      </c>
      <c r="Q6" s="37">
        <v>7.3121510000000005E-4</v>
      </c>
      <c r="R6" s="39"/>
    </row>
    <row r="7" spans="1:18" ht="51.75">
      <c r="A7" s="37">
        <v>3240</v>
      </c>
      <c r="B7" s="38" t="s">
        <v>88</v>
      </c>
      <c r="C7" s="38" t="s">
        <v>88</v>
      </c>
      <c r="D7" s="38" t="s">
        <v>88</v>
      </c>
      <c r="E7" s="38" t="s">
        <v>88</v>
      </c>
      <c r="F7" s="37" t="b">
        <v>0</v>
      </c>
      <c r="G7" s="37" t="b">
        <v>0</v>
      </c>
      <c r="H7" s="38" t="s">
        <v>99</v>
      </c>
      <c r="I7" s="38" t="s">
        <v>42</v>
      </c>
      <c r="J7" s="37">
        <v>387.75</v>
      </c>
      <c r="K7" s="37" t="b">
        <v>1</v>
      </c>
      <c r="L7" s="38" t="s">
        <v>100</v>
      </c>
      <c r="M7" s="38" t="s">
        <v>88</v>
      </c>
      <c r="N7" s="38" t="s">
        <v>88</v>
      </c>
      <c r="O7" s="39"/>
      <c r="P7" s="38" t="s">
        <v>88</v>
      </c>
      <c r="Q7" s="37">
        <v>6.388709E-5</v>
      </c>
      <c r="R7" s="39"/>
    </row>
    <row r="8" spans="1:18" ht="51.75">
      <c r="A8" s="37">
        <v>3241</v>
      </c>
      <c r="B8" s="38" t="s">
        <v>88</v>
      </c>
      <c r="C8" s="38" t="s">
        <v>88</v>
      </c>
      <c r="D8" s="38" t="s">
        <v>88</v>
      </c>
      <c r="E8" s="38" t="s">
        <v>88</v>
      </c>
      <c r="F8" s="37" t="b">
        <v>0</v>
      </c>
      <c r="G8" s="37" t="b">
        <v>0</v>
      </c>
      <c r="H8" s="38" t="s">
        <v>101</v>
      </c>
      <c r="I8" s="38" t="s">
        <v>38</v>
      </c>
      <c r="J8" s="37">
        <v>436.85</v>
      </c>
      <c r="K8" s="37" t="b">
        <v>1</v>
      </c>
      <c r="L8" s="38" t="s">
        <v>102</v>
      </c>
      <c r="M8" s="38" t="s">
        <v>88</v>
      </c>
      <c r="N8" s="38" t="s">
        <v>88</v>
      </c>
      <c r="O8" s="39"/>
      <c r="P8" s="38" t="s">
        <v>88</v>
      </c>
      <c r="Q8" s="37">
        <v>5.6723550000000003E-6</v>
      </c>
      <c r="R8" s="39"/>
    </row>
    <row r="9" spans="1:18" ht="51.75">
      <c r="A9" s="37">
        <v>3242</v>
      </c>
      <c r="B9" s="38" t="s">
        <v>88</v>
      </c>
      <c r="C9" s="38" t="s">
        <v>88</v>
      </c>
      <c r="D9" s="38" t="s">
        <v>88</v>
      </c>
      <c r="E9" s="38" t="s">
        <v>88</v>
      </c>
      <c r="F9" s="37" t="b">
        <v>0</v>
      </c>
      <c r="G9" s="37" t="b">
        <v>0</v>
      </c>
      <c r="H9" s="38" t="s">
        <v>103</v>
      </c>
      <c r="I9" s="38" t="s">
        <v>33</v>
      </c>
      <c r="J9" s="37">
        <v>485.93</v>
      </c>
      <c r="K9" s="37" t="b">
        <v>0</v>
      </c>
      <c r="L9" s="38" t="s">
        <v>104</v>
      </c>
      <c r="M9" s="38" t="s">
        <v>88</v>
      </c>
      <c r="N9" s="38" t="s">
        <v>88</v>
      </c>
      <c r="O9" s="39"/>
      <c r="P9" s="38" t="s">
        <v>88</v>
      </c>
      <c r="Q9" s="37">
        <v>5.100451E-7</v>
      </c>
      <c r="R9" s="39"/>
    </row>
    <row r="10" spans="1:18" ht="77.25">
      <c r="A10" s="37">
        <v>3243</v>
      </c>
      <c r="B10" s="38" t="s">
        <v>88</v>
      </c>
      <c r="C10" s="38" t="s">
        <v>88</v>
      </c>
      <c r="D10" s="38" t="s">
        <v>88</v>
      </c>
      <c r="E10" s="38" t="s">
        <v>88</v>
      </c>
      <c r="F10" s="37" t="b">
        <v>0</v>
      </c>
      <c r="G10" s="37" t="b">
        <v>0</v>
      </c>
      <c r="H10" s="38" t="s">
        <v>105</v>
      </c>
      <c r="I10" s="38" t="s">
        <v>55</v>
      </c>
      <c r="J10" s="37">
        <v>162.27000000000001</v>
      </c>
      <c r="K10" s="37" t="b">
        <v>0</v>
      </c>
      <c r="L10" s="38" t="s">
        <v>106</v>
      </c>
      <c r="M10" s="38" t="s">
        <v>88</v>
      </c>
      <c r="N10" s="38" t="s">
        <v>88</v>
      </c>
      <c r="O10" s="39"/>
      <c r="P10" s="38" t="s">
        <v>88</v>
      </c>
      <c r="Q10" s="37">
        <v>12.582839999999999</v>
      </c>
      <c r="R10" s="39"/>
    </row>
    <row r="11" spans="1:18" ht="77.25">
      <c r="A11" s="37">
        <v>3244</v>
      </c>
      <c r="B11" s="38" t="s">
        <v>88</v>
      </c>
      <c r="C11" s="38" t="s">
        <v>88</v>
      </c>
      <c r="D11" s="38" t="s">
        <v>88</v>
      </c>
      <c r="E11" s="38" t="s">
        <v>88</v>
      </c>
      <c r="F11" s="37" t="b">
        <v>0</v>
      </c>
      <c r="G11" s="37" t="b">
        <v>0</v>
      </c>
      <c r="H11" s="38" t="s">
        <v>107</v>
      </c>
      <c r="I11" s="38" t="s">
        <v>57</v>
      </c>
      <c r="J11" s="37">
        <v>197.28</v>
      </c>
      <c r="K11" s="37" t="b">
        <v>0</v>
      </c>
      <c r="L11" s="38" t="s">
        <v>108</v>
      </c>
      <c r="M11" s="38" t="s">
        <v>88</v>
      </c>
      <c r="N11" s="38" t="s">
        <v>88</v>
      </c>
      <c r="O11" s="39"/>
      <c r="P11" s="38" t="s">
        <v>88</v>
      </c>
      <c r="Q11" s="37">
        <v>1.530135</v>
      </c>
      <c r="R11" s="39"/>
    </row>
    <row r="12" spans="1:18" ht="39">
      <c r="A12" s="37">
        <v>3245</v>
      </c>
      <c r="B12" s="38" t="s">
        <v>88</v>
      </c>
      <c r="C12" s="38" t="s">
        <v>88</v>
      </c>
      <c r="D12" s="38" t="s">
        <v>88</v>
      </c>
      <c r="E12" s="38" t="s">
        <v>88</v>
      </c>
      <c r="F12" s="37" t="b">
        <v>0</v>
      </c>
      <c r="G12" s="37" t="b">
        <v>0</v>
      </c>
      <c r="H12" s="38" t="s">
        <v>109</v>
      </c>
      <c r="I12" s="38" t="s">
        <v>56</v>
      </c>
      <c r="J12" s="37">
        <v>12.010999999999999</v>
      </c>
      <c r="K12" s="37" t="b">
        <v>0</v>
      </c>
      <c r="L12" s="38" t="s">
        <v>110</v>
      </c>
      <c r="M12" s="38" t="s">
        <v>88</v>
      </c>
      <c r="N12" s="38" t="s">
        <v>88</v>
      </c>
      <c r="O12" s="39"/>
      <c r="P12" s="38" t="s">
        <v>88</v>
      </c>
      <c r="Q12" s="39"/>
      <c r="R12" s="39"/>
    </row>
    <row r="13" spans="1:18" ht="39">
      <c r="A13" s="37">
        <v>3246</v>
      </c>
      <c r="B13" s="38" t="s">
        <v>88</v>
      </c>
      <c r="C13" s="38" t="s">
        <v>88</v>
      </c>
      <c r="D13" s="38" t="s">
        <v>88</v>
      </c>
      <c r="E13" s="38" t="s">
        <v>88</v>
      </c>
      <c r="F13" s="37" t="b">
        <v>0</v>
      </c>
      <c r="G13" s="37" t="b">
        <v>0</v>
      </c>
      <c r="H13" s="38" t="s">
        <v>111</v>
      </c>
      <c r="I13" s="38" t="s">
        <v>58</v>
      </c>
      <c r="J13" s="37">
        <v>12.010999999999999</v>
      </c>
      <c r="K13" s="37" t="b">
        <v>0</v>
      </c>
      <c r="L13" s="38" t="s">
        <v>112</v>
      </c>
      <c r="M13" s="38" t="s">
        <v>88</v>
      </c>
      <c r="N13" s="38" t="s">
        <v>88</v>
      </c>
      <c r="O13" s="39"/>
      <c r="P13" s="38" t="s">
        <v>88</v>
      </c>
      <c r="Q13" s="39"/>
      <c r="R13" s="39"/>
    </row>
    <row r="14" spans="1:18" ht="39">
      <c r="A14" s="37">
        <v>3247</v>
      </c>
      <c r="B14" s="38" t="s">
        <v>88</v>
      </c>
      <c r="C14" s="38" t="s">
        <v>88</v>
      </c>
      <c r="D14" s="38" t="s">
        <v>88</v>
      </c>
      <c r="E14" s="38" t="s">
        <v>88</v>
      </c>
      <c r="F14" s="37" t="b">
        <v>0</v>
      </c>
      <c r="G14" s="37" t="b">
        <v>0</v>
      </c>
      <c r="H14" s="38" t="s">
        <v>113</v>
      </c>
      <c r="I14" s="38" t="s">
        <v>59</v>
      </c>
      <c r="J14" s="37">
        <v>12.010999999999999</v>
      </c>
      <c r="K14" s="37" t="b">
        <v>0</v>
      </c>
      <c r="L14" s="38" t="s">
        <v>114</v>
      </c>
      <c r="M14" s="38" t="s">
        <v>88</v>
      </c>
      <c r="N14" s="38" t="s">
        <v>88</v>
      </c>
      <c r="O14" s="39"/>
      <c r="P14" s="38" t="s">
        <v>88</v>
      </c>
      <c r="Q14" s="39"/>
      <c r="R14" s="39"/>
    </row>
    <row r="15" spans="1:18" ht="39">
      <c r="A15" s="37">
        <v>3248</v>
      </c>
      <c r="B15" s="38" t="s">
        <v>88</v>
      </c>
      <c r="C15" s="38" t="s">
        <v>88</v>
      </c>
      <c r="D15" s="38" t="s">
        <v>88</v>
      </c>
      <c r="E15" s="38" t="s">
        <v>88</v>
      </c>
      <c r="F15" s="37" t="b">
        <v>0</v>
      </c>
      <c r="G15" s="37" t="b">
        <v>0</v>
      </c>
      <c r="H15" s="38" t="s">
        <v>115</v>
      </c>
      <c r="I15" s="38" t="s">
        <v>60</v>
      </c>
      <c r="J15" s="37">
        <v>12.010999999999999</v>
      </c>
      <c r="K15" s="37" t="b">
        <v>0</v>
      </c>
      <c r="L15" s="38" t="s">
        <v>116</v>
      </c>
      <c r="M15" s="38" t="s">
        <v>88</v>
      </c>
      <c r="N15" s="38" t="s">
        <v>88</v>
      </c>
      <c r="O15" s="39"/>
      <c r="P15" s="38" t="s">
        <v>88</v>
      </c>
      <c r="Q15" s="39"/>
      <c r="R15" s="39"/>
    </row>
    <row r="16" spans="1:18" ht="39">
      <c r="A16" s="37">
        <v>3249</v>
      </c>
      <c r="B16" s="38" t="s">
        <v>88</v>
      </c>
      <c r="C16" s="38" t="s">
        <v>88</v>
      </c>
      <c r="D16" s="38" t="s">
        <v>88</v>
      </c>
      <c r="E16" s="38" t="s">
        <v>88</v>
      </c>
      <c r="F16" s="37" t="b">
        <v>0</v>
      </c>
      <c r="G16" s="37" t="b">
        <v>0</v>
      </c>
      <c r="H16" s="38" t="s">
        <v>117</v>
      </c>
      <c r="I16" s="38" t="s">
        <v>61</v>
      </c>
      <c r="J16" s="37">
        <v>12.010999999999999</v>
      </c>
      <c r="K16" s="37" t="b">
        <v>0</v>
      </c>
      <c r="L16" s="38" t="s">
        <v>118</v>
      </c>
      <c r="M16" s="38" t="s">
        <v>88</v>
      </c>
      <c r="N16" s="38" t="s">
        <v>88</v>
      </c>
      <c r="O16" s="39"/>
      <c r="P16" s="38" t="s">
        <v>88</v>
      </c>
      <c r="Q16" s="39"/>
      <c r="R16" s="39"/>
    </row>
    <row r="17" spans="1:18" ht="51.75">
      <c r="A17" s="37">
        <v>3250</v>
      </c>
      <c r="B17" s="38" t="s">
        <v>88</v>
      </c>
      <c r="C17" s="38" t="s">
        <v>88</v>
      </c>
      <c r="D17" s="38" t="s">
        <v>88</v>
      </c>
      <c r="E17" s="38" t="s">
        <v>88</v>
      </c>
      <c r="F17" s="37" t="b">
        <v>0</v>
      </c>
      <c r="G17" s="37" t="b">
        <v>0</v>
      </c>
      <c r="H17" s="38" t="s">
        <v>119</v>
      </c>
      <c r="I17" s="38" t="s">
        <v>62</v>
      </c>
      <c r="J17" s="39"/>
      <c r="K17" s="37" t="b">
        <v>0</v>
      </c>
      <c r="L17" s="38" t="s">
        <v>120</v>
      </c>
      <c r="M17" s="38" t="s">
        <v>88</v>
      </c>
      <c r="N17" s="38" t="s">
        <v>88</v>
      </c>
      <c r="O17" s="39"/>
      <c r="P17" s="38" t="s">
        <v>88</v>
      </c>
      <c r="Q17" s="39"/>
      <c r="R17" s="39"/>
    </row>
    <row r="18" spans="1:18" ht="51.75">
      <c r="A18" s="37">
        <v>3251</v>
      </c>
      <c r="B18" s="38" t="s">
        <v>88</v>
      </c>
      <c r="C18" s="38" t="s">
        <v>88</v>
      </c>
      <c r="D18" s="38" t="s">
        <v>88</v>
      </c>
      <c r="E18" s="38" t="s">
        <v>88</v>
      </c>
      <c r="F18" s="37" t="b">
        <v>0</v>
      </c>
      <c r="G18" s="37" t="b">
        <v>0</v>
      </c>
      <c r="H18" s="38" t="s">
        <v>121</v>
      </c>
      <c r="I18" s="38" t="s">
        <v>64</v>
      </c>
      <c r="J18" s="39"/>
      <c r="K18" s="37" t="b">
        <v>0</v>
      </c>
      <c r="L18" s="38" t="s">
        <v>122</v>
      </c>
      <c r="M18" s="38" t="s">
        <v>88</v>
      </c>
      <c r="N18" s="38" t="s">
        <v>88</v>
      </c>
      <c r="O18" s="39"/>
      <c r="P18" s="38" t="s">
        <v>88</v>
      </c>
      <c r="Q18" s="39"/>
      <c r="R18" s="39"/>
    </row>
    <row r="19" spans="1:18" ht="51.75">
      <c r="A19" s="37">
        <v>3252</v>
      </c>
      <c r="B19" s="38" t="s">
        <v>88</v>
      </c>
      <c r="C19" s="38" t="s">
        <v>88</v>
      </c>
      <c r="D19" s="38" t="s">
        <v>88</v>
      </c>
      <c r="E19" s="38" t="s">
        <v>88</v>
      </c>
      <c r="F19" s="37" t="b">
        <v>0</v>
      </c>
      <c r="G19" s="37" t="b">
        <v>0</v>
      </c>
      <c r="H19" s="38" t="s">
        <v>123</v>
      </c>
      <c r="I19" s="38" t="s">
        <v>65</v>
      </c>
      <c r="J19" s="39"/>
      <c r="K19" s="37" t="b">
        <v>0</v>
      </c>
      <c r="L19" s="38" t="s">
        <v>124</v>
      </c>
      <c r="M19" s="38" t="s">
        <v>88</v>
      </c>
      <c r="N19" s="38" t="s">
        <v>88</v>
      </c>
      <c r="O19" s="39"/>
      <c r="P19" s="38" t="s">
        <v>88</v>
      </c>
      <c r="Q19" s="39"/>
      <c r="R19" s="39"/>
    </row>
    <row r="20" spans="1:18" ht="51.75">
      <c r="A20" s="37">
        <v>3253</v>
      </c>
      <c r="B20" s="38" t="s">
        <v>88</v>
      </c>
      <c r="C20" s="38" t="s">
        <v>88</v>
      </c>
      <c r="D20" s="38" t="s">
        <v>88</v>
      </c>
      <c r="E20" s="38" t="s">
        <v>88</v>
      </c>
      <c r="F20" s="37" t="b">
        <v>0</v>
      </c>
      <c r="G20" s="37" t="b">
        <v>0</v>
      </c>
      <c r="H20" s="38" t="s">
        <v>125</v>
      </c>
      <c r="I20" s="38" t="s">
        <v>66</v>
      </c>
      <c r="J20" s="39"/>
      <c r="K20" s="37" t="b">
        <v>0</v>
      </c>
      <c r="L20" s="38" t="s">
        <v>126</v>
      </c>
      <c r="M20" s="38" t="s">
        <v>88</v>
      </c>
      <c r="N20" s="38" t="s">
        <v>88</v>
      </c>
      <c r="O20" s="39"/>
      <c r="P20" s="38" t="s">
        <v>88</v>
      </c>
      <c r="Q20" s="39"/>
      <c r="R20" s="39"/>
    </row>
    <row r="21" spans="1:18" ht="51.75">
      <c r="A21" s="37">
        <v>3254</v>
      </c>
      <c r="B21" s="38" t="s">
        <v>88</v>
      </c>
      <c r="C21" s="38" t="s">
        <v>88</v>
      </c>
      <c r="D21" s="38" t="s">
        <v>88</v>
      </c>
      <c r="E21" s="38" t="s">
        <v>88</v>
      </c>
      <c r="F21" s="37" t="b">
        <v>0</v>
      </c>
      <c r="G21" s="37" t="b">
        <v>0</v>
      </c>
      <c r="H21" s="38" t="s">
        <v>127</v>
      </c>
      <c r="I21" s="38" t="s">
        <v>67</v>
      </c>
      <c r="J21" s="39"/>
      <c r="K21" s="37" t="b">
        <v>0</v>
      </c>
      <c r="L21" s="38" t="s">
        <v>128</v>
      </c>
      <c r="M21" s="38" t="s">
        <v>88</v>
      </c>
      <c r="N21" s="38" t="s">
        <v>88</v>
      </c>
      <c r="O21" s="39"/>
      <c r="P21" s="38" t="s">
        <v>88</v>
      </c>
      <c r="Q21" s="39"/>
      <c r="R21" s="39"/>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Y73"/>
  <sheetViews>
    <sheetView zoomScale="110" zoomScaleNormal="110" workbookViewId="0" xr3:uid="{51F8DEE0-4D01-5F28-A812-FC0BD7CAC4A5}">
      <selection activeCell="B41" sqref="B41"/>
    </sheetView>
  </sheetViews>
  <sheetFormatPr defaultColWidth="8.85546875" defaultRowHeight="15"/>
  <cols>
    <col min="1" max="1" width="14.28515625" style="34" customWidth="1"/>
    <col min="2" max="2" width="19.7109375" style="34" customWidth="1"/>
    <col min="3" max="3" width="22.140625" style="34" customWidth="1"/>
    <col min="4" max="4" width="13.140625" style="34" customWidth="1"/>
    <col min="5" max="5" width="16.28515625" style="34" customWidth="1"/>
    <col min="6" max="6" width="14.42578125" style="32" customWidth="1"/>
    <col min="7" max="7" width="8.85546875" style="32"/>
    <col min="8" max="8" width="46" style="32" customWidth="1"/>
    <col min="9" max="18" width="8.85546875" style="32"/>
    <col min="19" max="19" width="19.42578125" style="127" customWidth="1"/>
    <col min="20" max="20" width="8.85546875" style="32"/>
    <col min="21" max="21" width="17.28515625" style="32" customWidth="1"/>
    <col min="22" max="25" width="8.85546875" style="32"/>
    <col min="26" max="16384" width="8.85546875" style="34"/>
  </cols>
  <sheetData>
    <row r="1" spans="1:21">
      <c r="A1" s="157" t="s">
        <v>129</v>
      </c>
      <c r="B1" s="157"/>
      <c r="C1" s="157"/>
      <c r="D1" s="157"/>
    </row>
    <row r="2" spans="1:21">
      <c r="A2" s="128"/>
      <c r="B2" s="127" t="s">
        <v>130</v>
      </c>
      <c r="C2" s="129" t="s">
        <v>131</v>
      </c>
      <c r="D2" s="129" t="s">
        <v>132</v>
      </c>
      <c r="E2" s="129" t="s">
        <v>133</v>
      </c>
      <c r="F2" s="130" t="s">
        <v>134</v>
      </c>
      <c r="G2" s="127"/>
      <c r="H2" s="132" t="s">
        <v>135</v>
      </c>
      <c r="I2" s="127"/>
      <c r="J2" s="127"/>
      <c r="K2" s="127"/>
    </row>
    <row r="3" spans="1:21">
      <c r="A3" s="128" t="s">
        <v>136</v>
      </c>
      <c r="B3" s="130">
        <v>1.6485918052059206E-3</v>
      </c>
      <c r="C3" s="130">
        <v>6.4710481986973009E-3</v>
      </c>
      <c r="D3" s="129">
        <v>1.0953312661341325E-3</v>
      </c>
      <c r="E3" s="130">
        <v>6.0109156106101505E-3</v>
      </c>
      <c r="F3" s="129">
        <v>6.1191916634870296E-3</v>
      </c>
      <c r="G3" s="131"/>
      <c r="H3" s="127"/>
      <c r="I3" s="127"/>
      <c r="J3" s="127"/>
      <c r="K3" s="127"/>
      <c r="L3" s="131"/>
      <c r="M3" s="127"/>
      <c r="N3" s="127"/>
      <c r="O3" s="127"/>
    </row>
    <row r="4" spans="1:21">
      <c r="A4" s="128" t="s">
        <v>137</v>
      </c>
      <c r="B4" s="130">
        <v>4.5778806119466358E-4</v>
      </c>
      <c r="C4" s="130">
        <v>1.1587546033305642E-2</v>
      </c>
      <c r="D4" s="129">
        <v>5.2117795270339396E-3</v>
      </c>
      <c r="E4" s="130">
        <v>4.13767738738627E-3</v>
      </c>
      <c r="F4" s="129">
        <v>6.6429486028749039E-4</v>
      </c>
      <c r="G4" s="131"/>
      <c r="H4" s="127"/>
      <c r="I4" s="127"/>
      <c r="J4" s="127"/>
      <c r="K4" s="127"/>
      <c r="L4" s="131"/>
      <c r="M4" s="127"/>
      <c r="N4" s="127"/>
      <c r="O4" s="127"/>
      <c r="U4" s="131"/>
    </row>
    <row r="5" spans="1:21">
      <c r="A5" s="128" t="s">
        <v>138</v>
      </c>
      <c r="B5" s="130">
        <v>9.9467948010762666E-4</v>
      </c>
      <c r="C5" s="130">
        <v>4.3135449120287389E-3</v>
      </c>
      <c r="D5" s="129">
        <v>1.1010001741774285E-2</v>
      </c>
      <c r="E5" s="130">
        <v>5.3202667617452074E-3</v>
      </c>
      <c r="F5" s="129">
        <v>1.1113769913425556E-3</v>
      </c>
      <c r="G5" s="131"/>
      <c r="H5" s="127"/>
      <c r="I5" s="127"/>
      <c r="J5" s="127"/>
      <c r="K5" s="127"/>
      <c r="L5" s="131"/>
      <c r="M5" s="127"/>
      <c r="N5" s="127"/>
      <c r="O5" s="127"/>
      <c r="U5" s="131"/>
    </row>
    <row r="6" spans="1:21">
      <c r="A6" s="128" t="s">
        <v>139</v>
      </c>
      <c r="B6" s="130">
        <v>4.7547870389299312E-3</v>
      </c>
      <c r="C6" s="130">
        <v>2.3854279257387867E-2</v>
      </c>
      <c r="D6" s="129">
        <v>1.6255090730424471E-2</v>
      </c>
      <c r="E6" s="130">
        <v>1.5611325269420693E-2</v>
      </c>
      <c r="F6" s="129">
        <v>8.2868600799353431E-2</v>
      </c>
      <c r="G6" s="131"/>
      <c r="H6" s="127"/>
      <c r="I6" s="127"/>
      <c r="J6" s="127"/>
      <c r="K6" s="127"/>
      <c r="L6" s="131"/>
      <c r="M6" s="127"/>
      <c r="N6" s="127"/>
      <c r="O6" s="127"/>
      <c r="U6" s="131"/>
    </row>
    <row r="7" spans="1:21">
      <c r="A7" s="128" t="s">
        <v>140</v>
      </c>
      <c r="B7" s="130">
        <v>5.0794482542414199E-3</v>
      </c>
      <c r="C7" s="130">
        <v>1.8933149877425674E-2</v>
      </c>
      <c r="D7" s="129">
        <v>8.7972766737186483E-3</v>
      </c>
      <c r="E7" s="130">
        <v>1.7503872949682874E-2</v>
      </c>
      <c r="F7" s="129">
        <v>3.789440155752867E-2</v>
      </c>
      <c r="G7" s="131"/>
      <c r="H7" s="127"/>
      <c r="I7" s="127"/>
      <c r="J7" s="127"/>
      <c r="K7" s="127"/>
      <c r="L7" s="131"/>
      <c r="M7" s="127"/>
      <c r="N7" s="127"/>
      <c r="O7" s="127"/>
      <c r="U7" s="131"/>
    </row>
    <row r="8" spans="1:21">
      <c r="A8" s="128" t="s">
        <v>141</v>
      </c>
      <c r="B8" s="130">
        <v>3.1277509168806065E-3</v>
      </c>
      <c r="C8" s="130">
        <v>1.9164378037620961E-2</v>
      </c>
      <c r="D8" s="129">
        <v>8.5862161907153851E-3</v>
      </c>
      <c r="E8" s="130">
        <v>5.220052986938694E-2</v>
      </c>
      <c r="F8" s="129">
        <v>3.1971469164211945E-2</v>
      </c>
      <c r="G8" s="131"/>
      <c r="H8" s="127"/>
      <c r="I8" s="127"/>
      <c r="J8" s="127"/>
      <c r="K8" s="127"/>
      <c r="L8" s="131"/>
      <c r="M8" s="127"/>
      <c r="N8" s="127"/>
      <c r="O8" s="127"/>
      <c r="U8" s="131"/>
    </row>
    <row r="9" spans="1:21">
      <c r="A9" s="128" t="s">
        <v>142</v>
      </c>
      <c r="B9" s="130">
        <v>3.3234288720293084E-3</v>
      </c>
      <c r="C9" s="130">
        <v>2.2194716541418535E-2</v>
      </c>
      <c r="D9" s="129">
        <v>1.9534808338550463E-2</v>
      </c>
      <c r="E9" s="130">
        <v>0.13374421560542821</v>
      </c>
      <c r="F9" s="129">
        <v>7.9913846408617553E-2</v>
      </c>
      <c r="G9" s="131"/>
      <c r="H9" s="127"/>
      <c r="I9" s="127"/>
      <c r="J9" s="127"/>
      <c r="K9" s="127"/>
      <c r="L9" s="131"/>
      <c r="M9" s="127"/>
      <c r="N9" s="127"/>
      <c r="O9" s="127"/>
      <c r="U9" s="131"/>
    </row>
    <row r="10" spans="1:21">
      <c r="A10" s="128" t="s">
        <v>143</v>
      </c>
      <c r="B10" s="130">
        <v>7.8143472890580719E-3</v>
      </c>
      <c r="C10" s="130">
        <v>3.4674465416196967E-2</v>
      </c>
      <c r="D10" s="129">
        <v>4.6212490862708178E-2</v>
      </c>
      <c r="E10" s="130">
        <v>0.1781296409324809</v>
      </c>
      <c r="F10" s="129">
        <v>0.17587478371011661</v>
      </c>
      <c r="G10" s="131"/>
      <c r="H10" s="127"/>
      <c r="I10" s="127"/>
      <c r="J10" s="127"/>
      <c r="K10" s="127"/>
      <c r="L10" s="131"/>
      <c r="M10" s="127"/>
      <c r="N10" s="127"/>
      <c r="O10" s="127"/>
      <c r="U10" s="131"/>
    </row>
    <row r="11" spans="1:21">
      <c r="A11" s="128" t="s">
        <v>144</v>
      </c>
      <c r="B11" s="130">
        <v>3.1274258108213084E-2</v>
      </c>
      <c r="C11" s="130">
        <v>0.10518221533815161</v>
      </c>
      <c r="D11" s="129">
        <v>0.19814668902126192</v>
      </c>
      <c r="E11" s="130">
        <v>0.17748535199196594</v>
      </c>
      <c r="F11" s="129">
        <v>0.16751765274504868</v>
      </c>
      <c r="G11" s="131"/>
      <c r="H11" s="127"/>
      <c r="I11" s="127"/>
      <c r="J11" s="127"/>
      <c r="K11" s="127"/>
      <c r="L11" s="131"/>
      <c r="M11" s="127"/>
      <c r="N11" s="127"/>
      <c r="O11" s="127"/>
      <c r="U11" s="131"/>
    </row>
    <row r="12" spans="1:21">
      <c r="A12" s="128" t="s">
        <v>145</v>
      </c>
      <c r="B12" s="130">
        <v>8.4052330114508675E-2</v>
      </c>
      <c r="C12" s="130">
        <v>7.2241392387927456E-2</v>
      </c>
      <c r="D12" s="129">
        <v>3.4957867145813976E-2</v>
      </c>
      <c r="E12" s="130">
        <v>8.7988318911028637E-2</v>
      </c>
      <c r="F12" s="129">
        <v>7.3186293443976383E-2</v>
      </c>
      <c r="G12" s="131"/>
      <c r="H12" s="127"/>
      <c r="I12" s="127"/>
      <c r="J12" s="127"/>
      <c r="K12" s="127"/>
      <c r="L12" s="131"/>
      <c r="M12" s="127"/>
      <c r="N12" s="127"/>
      <c r="O12" s="127"/>
      <c r="U12" s="131"/>
    </row>
    <row r="13" spans="1:21">
      <c r="A13" s="128" t="s">
        <v>146</v>
      </c>
      <c r="B13" s="130">
        <v>0.2926519408931082</v>
      </c>
      <c r="C13" s="130">
        <v>0.24179536050878422</v>
      </c>
      <c r="D13" s="129">
        <v>7.7688365767922776E-2</v>
      </c>
      <c r="E13" s="130">
        <v>5.0422408635570931E-2</v>
      </c>
      <c r="F13" s="129">
        <v>2.4410198512860679E-2</v>
      </c>
      <c r="G13" s="131"/>
      <c r="H13" s="127"/>
      <c r="I13" s="127"/>
      <c r="J13" s="127"/>
      <c r="K13" s="127"/>
      <c r="L13" s="131"/>
      <c r="M13" s="127"/>
      <c r="N13" s="127"/>
      <c r="O13" s="127"/>
      <c r="U13" s="131"/>
    </row>
    <row r="14" spans="1:21">
      <c r="A14" s="128" t="s">
        <v>147</v>
      </c>
      <c r="B14" s="130">
        <v>0.302239958792901</v>
      </c>
      <c r="C14" s="130">
        <v>0.27348502066491481</v>
      </c>
      <c r="D14" s="129">
        <v>0.13291064775901373</v>
      </c>
      <c r="E14" s="130">
        <v>9.8113896544892554E-2</v>
      </c>
      <c r="F14" s="129">
        <v>0.26679432881456039</v>
      </c>
      <c r="G14" s="131"/>
      <c r="H14" s="127"/>
      <c r="I14" s="127"/>
      <c r="J14" s="127"/>
      <c r="K14" s="127"/>
      <c r="L14" s="131"/>
      <c r="M14" s="127"/>
      <c r="N14" s="127"/>
      <c r="O14" s="127"/>
      <c r="U14" s="131"/>
    </row>
    <row r="15" spans="1:21">
      <c r="A15" s="128" t="s">
        <v>148</v>
      </c>
      <c r="B15" s="130">
        <v>0.1172418492642667</v>
      </c>
      <c r="C15" s="130">
        <v>7.7363407025236836E-2</v>
      </c>
      <c r="D15" s="129">
        <v>0.20938624862462096</v>
      </c>
      <c r="E15" s="130">
        <v>0.11599268537505374</v>
      </c>
      <c r="F15" s="129">
        <v>3.7852546148327268E-2</v>
      </c>
      <c r="G15" s="131"/>
      <c r="H15" s="127"/>
      <c r="I15" s="127"/>
      <c r="J15" s="127"/>
      <c r="K15" s="127"/>
      <c r="L15" s="131"/>
      <c r="M15" s="127"/>
      <c r="N15" s="127"/>
      <c r="O15" s="127"/>
      <c r="U15" s="131"/>
    </row>
    <row r="16" spans="1:21">
      <c r="A16" s="128" t="s">
        <v>149</v>
      </c>
      <c r="B16" s="130">
        <v>0.14533884110935485</v>
      </c>
      <c r="C16" s="130">
        <v>8.87394758009033E-2</v>
      </c>
      <c r="D16" s="129">
        <v>0.23020718635030718</v>
      </c>
      <c r="E16" s="130">
        <v>5.7338894155346973E-2</v>
      </c>
      <c r="F16" s="129">
        <v>1.3821015180281339E-2</v>
      </c>
      <c r="G16" s="131"/>
      <c r="H16" s="127"/>
      <c r="I16" s="127"/>
      <c r="J16" s="127"/>
      <c r="K16" s="127"/>
      <c r="L16" s="131"/>
      <c r="M16" s="127"/>
      <c r="N16" s="127"/>
      <c r="O16" s="127"/>
      <c r="U16" s="131"/>
    </row>
    <row r="17" spans="1:21">
      <c r="H17" s="127"/>
      <c r="I17" s="127"/>
      <c r="J17" s="127"/>
      <c r="K17" s="127"/>
      <c r="L17" s="127"/>
      <c r="M17" s="127"/>
      <c r="N17" s="127"/>
      <c r="O17" s="127"/>
    </row>
    <row r="18" spans="1:21">
      <c r="A18" s="89" t="s">
        <v>150</v>
      </c>
      <c r="H18" s="127"/>
      <c r="I18" s="127"/>
      <c r="J18" s="127"/>
      <c r="K18" s="127"/>
      <c r="L18" s="127"/>
      <c r="M18" s="127"/>
      <c r="N18" s="127"/>
      <c r="O18" s="127"/>
    </row>
    <row r="19" spans="1:21">
      <c r="A19" s="128" t="s">
        <v>141</v>
      </c>
      <c r="B19" s="34">
        <f>B8/SUM(B$8:B$16)</f>
        <v>3.1687394958964158E-3</v>
      </c>
      <c r="C19" s="34">
        <f t="shared" ref="C19:F19" si="0">C8/SUM(C$8:C$16)</f>
        <v>2.0500159585884636E-2</v>
      </c>
      <c r="D19" s="34">
        <f t="shared" si="0"/>
        <v>8.9661054141937941E-3</v>
      </c>
      <c r="E19" s="34">
        <f t="shared" si="0"/>
        <v>5.4866150086253507E-2</v>
      </c>
      <c r="F19" s="34">
        <f t="shared" si="0"/>
        <v>3.6692210685080121E-2</v>
      </c>
      <c r="G19" s="131"/>
      <c r="H19" s="127"/>
      <c r="I19" s="127"/>
      <c r="J19" s="127"/>
      <c r="K19" s="127"/>
      <c r="L19" s="127"/>
      <c r="M19" s="127"/>
      <c r="N19" s="127"/>
      <c r="O19" s="127"/>
    </row>
    <row r="20" spans="1:21">
      <c r="A20" s="128" t="s">
        <v>142</v>
      </c>
      <c r="B20" s="34">
        <f t="shared" ref="B20:F22" si="1">B9/SUM(B$8:B$16)</f>
        <v>3.3669817733135497E-3</v>
      </c>
      <c r="C20" s="34">
        <f t="shared" si="1"/>
        <v>2.3741716541458704E-2</v>
      </c>
      <c r="D20" s="34">
        <f t="shared" si="1"/>
        <v>2.0399107932888207E-2</v>
      </c>
      <c r="E20" s="34">
        <f t="shared" si="1"/>
        <v>0.14057386438291825</v>
      </c>
      <c r="F20" s="34">
        <f t="shared" si="1"/>
        <v>9.1713511006318624E-2</v>
      </c>
      <c r="G20" s="131"/>
      <c r="H20" s="127"/>
      <c r="I20" s="127"/>
      <c r="J20" s="127"/>
      <c r="K20" s="127"/>
      <c r="L20" s="127"/>
      <c r="M20" s="127"/>
      <c r="N20" s="127"/>
      <c r="O20" s="127"/>
      <c r="U20" s="131"/>
    </row>
    <row r="21" spans="1:21">
      <c r="A21" s="128" t="s">
        <v>143</v>
      </c>
      <c r="B21" s="34">
        <f t="shared" si="1"/>
        <v>7.9167528193660845E-3</v>
      </c>
      <c r="C21" s="34">
        <f t="shared" si="1"/>
        <v>3.7091319801345203E-2</v>
      </c>
      <c r="D21" s="34">
        <f t="shared" si="1"/>
        <v>4.8257119937832202E-2</v>
      </c>
      <c r="E21" s="34">
        <f t="shared" si="1"/>
        <v>0.18722583158956588</v>
      </c>
      <c r="F21" s="34">
        <f t="shared" si="1"/>
        <v>0.20184354322096915</v>
      </c>
      <c r="G21" s="131"/>
      <c r="H21" s="127"/>
      <c r="I21" s="127"/>
      <c r="J21" s="127"/>
      <c r="K21" s="127"/>
      <c r="L21" s="127"/>
      <c r="M21" s="127"/>
      <c r="N21" s="127"/>
      <c r="O21" s="127"/>
      <c r="U21" s="131"/>
    </row>
    <row r="22" spans="1:21">
      <c r="A22" s="128" t="s">
        <v>144</v>
      </c>
      <c r="B22" s="34">
        <f t="shared" si="1"/>
        <v>3.1684101293842387E-2</v>
      </c>
      <c r="C22" s="34">
        <f t="shared" si="1"/>
        <v>0.11251354965948401</v>
      </c>
      <c r="D22" s="34">
        <f t="shared" si="1"/>
        <v>0.20691350669218217</v>
      </c>
      <c r="E22" s="34">
        <f t="shared" si="1"/>
        <v>0.18654864203233998</v>
      </c>
      <c r="F22" s="34">
        <f t="shared" si="1"/>
        <v>0.19225244158850721</v>
      </c>
      <c r="G22" s="131"/>
      <c r="H22" s="127"/>
      <c r="I22" s="127"/>
      <c r="J22" s="127"/>
      <c r="K22" s="127"/>
      <c r="L22" s="127"/>
      <c r="M22" s="127"/>
      <c r="N22" s="127"/>
      <c r="O22" s="127"/>
      <c r="U22" s="131"/>
    </row>
    <row r="23" spans="1:21">
      <c r="G23" s="131"/>
      <c r="H23" s="127"/>
      <c r="I23" s="127"/>
      <c r="J23" s="127"/>
      <c r="K23" s="127"/>
      <c r="L23" s="127"/>
      <c r="M23" s="127"/>
      <c r="N23" s="127"/>
      <c r="O23" s="127"/>
      <c r="U23" s="131"/>
    </row>
    <row r="24" spans="1:21">
      <c r="G24" s="131"/>
      <c r="H24" s="127"/>
      <c r="I24" s="127"/>
      <c r="J24" s="127"/>
      <c r="K24" s="127"/>
      <c r="L24" s="127"/>
      <c r="M24" s="127"/>
      <c r="N24" s="127"/>
      <c r="O24" s="127"/>
      <c r="U24" s="131"/>
    </row>
    <row r="25" spans="1:21">
      <c r="A25" s="89" t="s">
        <v>151</v>
      </c>
      <c r="G25" s="131"/>
      <c r="H25" s="127"/>
      <c r="I25" s="127"/>
      <c r="J25" s="127"/>
      <c r="K25" s="127"/>
      <c r="L25" s="127"/>
      <c r="M25" s="127"/>
      <c r="N25" s="127"/>
      <c r="O25" s="127"/>
      <c r="U25" s="131"/>
    </row>
    <row r="26" spans="1:21">
      <c r="A26" s="128" t="s">
        <v>136</v>
      </c>
      <c r="B26" s="34">
        <f>B3/SUM(B$3:B$7)</f>
        <v>0.12744911122076769</v>
      </c>
      <c r="C26" s="34">
        <f t="shared" ref="C26:F26" si="2">C3/SUM(C$3:C$7)</f>
        <v>9.9310789951906397E-2</v>
      </c>
      <c r="D26" s="34">
        <f t="shared" si="2"/>
        <v>2.5851893101092774E-2</v>
      </c>
      <c r="E26" s="34">
        <f t="shared" si="2"/>
        <v>0.12372197508136237</v>
      </c>
      <c r="F26" s="34">
        <f t="shared" si="2"/>
        <v>4.7561737652130585E-2</v>
      </c>
      <c r="G26" s="131"/>
      <c r="H26" s="127"/>
      <c r="I26" s="127"/>
      <c r="J26" s="127"/>
      <c r="K26" s="127"/>
      <c r="L26" s="127"/>
      <c r="M26" s="127"/>
      <c r="N26" s="127"/>
      <c r="O26" s="127"/>
      <c r="U26" s="131"/>
    </row>
    <row r="27" spans="1:21">
      <c r="A27" s="128" t="s">
        <v>137</v>
      </c>
      <c r="B27" s="34">
        <f t="shared" ref="B27:F30" si="3">B4/SUM(B$3:B$7)</f>
        <v>3.5390617217978121E-2</v>
      </c>
      <c r="C27" s="34">
        <f t="shared" si="3"/>
        <v>0.17783337642320854</v>
      </c>
      <c r="D27" s="34">
        <f t="shared" si="3"/>
        <v>0.12300787110266412</v>
      </c>
      <c r="E27" s="34">
        <f t="shared" si="3"/>
        <v>8.5165331170729414E-2</v>
      </c>
      <c r="F27" s="34">
        <f t="shared" si="3"/>
        <v>5.1632665891442097E-3</v>
      </c>
      <c r="G27" s="131"/>
      <c r="H27" s="127"/>
      <c r="I27" s="127"/>
      <c r="J27" s="127"/>
      <c r="K27" s="127"/>
      <c r="L27" s="127"/>
      <c r="M27" s="127"/>
      <c r="N27" s="127"/>
      <c r="O27" s="127"/>
      <c r="U27" s="131"/>
    </row>
    <row r="28" spans="1:21">
      <c r="A28" s="128" t="s">
        <v>138</v>
      </c>
      <c r="B28" s="34">
        <f t="shared" si="3"/>
        <v>7.6896546063698099E-2</v>
      </c>
      <c r="C28" s="34">
        <f t="shared" si="3"/>
        <v>6.6199715958357247E-2</v>
      </c>
      <c r="D28" s="34">
        <f t="shared" si="3"/>
        <v>0.25985690071257289</v>
      </c>
      <c r="E28" s="34">
        <f t="shared" si="3"/>
        <v>0.10950643036161768</v>
      </c>
      <c r="F28" s="34">
        <f t="shared" si="3"/>
        <v>8.6382358654095576E-3</v>
      </c>
      <c r="G28" s="131"/>
      <c r="H28" s="127"/>
      <c r="I28" s="127"/>
      <c r="J28" s="127"/>
      <c r="K28" s="127"/>
      <c r="L28" s="127"/>
      <c r="M28" s="127"/>
      <c r="N28" s="127"/>
      <c r="O28" s="127"/>
      <c r="U28" s="131"/>
    </row>
    <row r="29" spans="1:21">
      <c r="A29" s="128" t="s">
        <v>139</v>
      </c>
      <c r="B29" s="34">
        <f t="shared" si="3"/>
        <v>0.36758243019408471</v>
      </c>
      <c r="C29" s="34">
        <f t="shared" si="3"/>
        <v>0.36609019807045623</v>
      </c>
      <c r="D29" s="34">
        <f t="shared" si="3"/>
        <v>0.38365093821766005</v>
      </c>
      <c r="E29" s="34">
        <f t="shared" si="3"/>
        <v>0.32132608758655529</v>
      </c>
      <c r="F29" s="34">
        <f t="shared" si="3"/>
        <v>0.64410053934672618</v>
      </c>
      <c r="G29" s="131"/>
      <c r="H29" s="127"/>
      <c r="I29" s="127"/>
      <c r="J29" s="127"/>
      <c r="K29" s="127"/>
      <c r="L29" s="127"/>
      <c r="M29" s="127"/>
      <c r="N29" s="127"/>
      <c r="O29" s="127"/>
      <c r="U29" s="131"/>
    </row>
    <row r="30" spans="1:21">
      <c r="A30" s="128" t="s">
        <v>140</v>
      </c>
      <c r="B30" s="34">
        <f t="shared" si="3"/>
        <v>0.39268129530347129</v>
      </c>
      <c r="C30" s="34">
        <f t="shared" si="3"/>
        <v>0.29056591959607153</v>
      </c>
      <c r="D30" s="34">
        <f t="shared" si="3"/>
        <v>0.20763239686601007</v>
      </c>
      <c r="E30" s="34">
        <f t="shared" si="3"/>
        <v>0.36028017579973515</v>
      </c>
      <c r="F30" s="34">
        <f t="shared" si="3"/>
        <v>0.2945362205465894</v>
      </c>
      <c r="G30" s="131"/>
      <c r="H30" s="127"/>
      <c r="I30" s="127"/>
      <c r="J30" s="127"/>
      <c r="K30" s="127"/>
      <c r="L30" s="127"/>
      <c r="M30" s="127"/>
      <c r="N30" s="127"/>
      <c r="O30" s="127"/>
      <c r="U30" s="131"/>
    </row>
    <row r="31" spans="1:21">
      <c r="G31" s="131"/>
      <c r="H31" s="127"/>
      <c r="I31" s="127"/>
      <c r="J31" s="127"/>
      <c r="K31" s="127"/>
      <c r="L31" s="127"/>
      <c r="M31" s="127"/>
      <c r="N31" s="127"/>
      <c r="O31" s="127"/>
      <c r="U31" s="131"/>
    </row>
    <row r="32" spans="1:21">
      <c r="G32" s="131"/>
      <c r="H32" s="127"/>
      <c r="I32" s="127"/>
      <c r="J32" s="127"/>
      <c r="K32" s="127"/>
      <c r="L32" s="127"/>
      <c r="M32" s="127"/>
      <c r="N32" s="127"/>
      <c r="O32" s="127"/>
      <c r="U32" s="131"/>
    </row>
    <row r="34" spans="8:21">
      <c r="H34" s="127"/>
      <c r="I34" s="127"/>
      <c r="J34" s="127"/>
      <c r="M34" s="127"/>
      <c r="N34" s="127"/>
      <c r="O34" s="127"/>
    </row>
    <row r="35" spans="8:21">
      <c r="H35" s="127"/>
      <c r="I35" s="127"/>
      <c r="J35" s="127"/>
      <c r="M35" s="127"/>
      <c r="N35" s="127"/>
      <c r="O35" s="127"/>
      <c r="U35" s="131"/>
    </row>
    <row r="36" spans="8:21">
      <c r="H36" s="127"/>
      <c r="I36" s="127"/>
      <c r="J36" s="127"/>
      <c r="M36" s="127"/>
      <c r="N36" s="127"/>
      <c r="O36" s="127"/>
      <c r="U36" s="131"/>
    </row>
    <row r="37" spans="8:21">
      <c r="U37" s="131"/>
    </row>
    <row r="38" spans="8:21">
      <c r="U38" s="131"/>
    </row>
    <row r="39" spans="8:21">
      <c r="U39" s="131"/>
    </row>
    <row r="40" spans="8:21">
      <c r="U40" s="131"/>
    </row>
    <row r="41" spans="8:21">
      <c r="U41" s="131"/>
    </row>
    <row r="42" spans="8:21">
      <c r="U42" s="131"/>
    </row>
    <row r="43" spans="8:21">
      <c r="U43" s="131"/>
    </row>
    <row r="44" spans="8:21">
      <c r="U44" s="131"/>
    </row>
    <row r="45" spans="8:21">
      <c r="U45" s="131"/>
    </row>
    <row r="46" spans="8:21">
      <c r="U46" s="131"/>
    </row>
    <row r="47" spans="8:21">
      <c r="U47" s="131"/>
    </row>
    <row r="49" spans="22:25">
      <c r="V49" s="127"/>
      <c r="W49" s="127"/>
      <c r="X49" s="127"/>
      <c r="Y49" s="127"/>
    </row>
    <row r="56" spans="22:25">
      <c r="V56" s="127"/>
      <c r="W56" s="127"/>
      <c r="X56" s="127"/>
      <c r="Y56" s="127"/>
    </row>
    <row r="57" spans="22:25">
      <c r="V57" s="127"/>
      <c r="W57" s="127"/>
      <c r="X57" s="127"/>
      <c r="Y57" s="127"/>
    </row>
    <row r="58" spans="22:25">
      <c r="V58" s="127"/>
      <c r="W58" s="127"/>
      <c r="X58" s="127"/>
      <c r="Y58" s="127"/>
    </row>
    <row r="59" spans="22:25">
      <c r="V59" s="127"/>
      <c r="W59" s="127"/>
      <c r="X59" s="127"/>
      <c r="Y59" s="127"/>
    </row>
    <row r="60" spans="22:25">
      <c r="V60" s="127"/>
      <c r="W60" s="127"/>
      <c r="X60" s="127"/>
      <c r="Y60" s="127"/>
    </row>
    <row r="61" spans="22:25">
      <c r="V61" s="127"/>
      <c r="W61" s="127"/>
      <c r="X61" s="127"/>
      <c r="Y61" s="127"/>
    </row>
    <row r="62" spans="22:25">
      <c r="V62" s="127"/>
      <c r="W62" s="127"/>
      <c r="X62" s="127"/>
      <c r="Y62" s="127"/>
    </row>
    <row r="63" spans="22:25">
      <c r="V63" s="127"/>
      <c r="W63" s="127"/>
      <c r="X63" s="127"/>
      <c r="Y63" s="127"/>
    </row>
    <row r="64" spans="22:25">
      <c r="V64" s="127"/>
      <c r="W64" s="127"/>
      <c r="X64" s="127"/>
      <c r="Y64" s="127"/>
    </row>
    <row r="65" spans="22:25">
      <c r="V65" s="127"/>
      <c r="W65" s="127"/>
      <c r="X65" s="127"/>
      <c r="Y65" s="127"/>
    </row>
    <row r="66" spans="22:25">
      <c r="V66" s="127"/>
      <c r="W66" s="127"/>
      <c r="X66" s="127"/>
      <c r="Y66" s="127"/>
    </row>
    <row r="67" spans="22:25">
      <c r="V67" s="127"/>
      <c r="W67" s="127"/>
      <c r="X67" s="127"/>
      <c r="Y67" s="127"/>
    </row>
    <row r="68" spans="22:25">
      <c r="V68" s="127"/>
      <c r="W68" s="127"/>
      <c r="X68" s="127"/>
      <c r="Y68" s="127"/>
    </row>
    <row r="69" spans="22:25">
      <c r="V69" s="127"/>
      <c r="W69" s="127"/>
      <c r="X69" s="127"/>
      <c r="Y69" s="127"/>
    </row>
    <row r="70" spans="22:25">
      <c r="V70" s="127"/>
      <c r="W70" s="127"/>
      <c r="X70" s="127"/>
      <c r="Y70" s="127"/>
    </row>
    <row r="72" spans="22:25">
      <c r="V72" s="127"/>
      <c r="W72" s="127"/>
      <c r="X72" s="127"/>
      <c r="Y72" s="127"/>
    </row>
    <row r="73" spans="22:25">
      <c r="V73" s="127"/>
      <c r="W73" s="127"/>
      <c r="X73" s="127"/>
      <c r="Y73" s="127"/>
    </row>
  </sheetData>
  <mergeCells count="1">
    <mergeCell ref="A1:D1"/>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
  <dimension ref="A1:BN48"/>
  <sheetViews>
    <sheetView topLeftCell="AR1" zoomScale="85" zoomScaleNormal="85" workbookViewId="0" xr3:uid="{F9CF3CF3-643B-5BE6-8B46-32C596A47465}">
      <selection activeCell="BN4" sqref="BN4"/>
    </sheetView>
  </sheetViews>
  <sheetFormatPr defaultColWidth="9.140625" defaultRowHeight="15"/>
  <cols>
    <col min="1" max="1" width="15.7109375" style="46" customWidth="1"/>
    <col min="2" max="2" width="17.5703125" style="46" customWidth="1"/>
    <col min="3" max="3" width="36.28515625" style="46" customWidth="1"/>
    <col min="4" max="4" width="9.140625" style="46" customWidth="1"/>
    <col min="5" max="8" width="9.140625" style="46"/>
    <col min="9" max="9" width="19.85546875" style="46" customWidth="1"/>
    <col min="10" max="10" width="13.42578125" style="46" customWidth="1"/>
    <col min="11" max="11" width="11.85546875" style="46" customWidth="1"/>
    <col min="12" max="12" width="15.5703125" style="46" customWidth="1"/>
    <col min="13" max="13" width="9.140625" style="46"/>
    <col min="14" max="14" width="13" style="46" customWidth="1"/>
    <col min="15" max="15" width="19.42578125" style="106" customWidth="1"/>
    <col min="16" max="19" width="15.140625" style="46" customWidth="1"/>
    <col min="20" max="20" width="8" style="46" customWidth="1"/>
    <col min="21" max="21" width="6.7109375" style="46" customWidth="1"/>
    <col min="22" max="22" width="6.5703125" style="46" customWidth="1"/>
    <col min="23" max="23" width="7.5703125" style="46" customWidth="1"/>
    <col min="24" max="24" width="4.42578125" style="46" customWidth="1"/>
    <col min="25" max="25" width="7" style="46" customWidth="1"/>
    <col min="26" max="26" width="6.7109375" style="46" customWidth="1"/>
    <col min="27" max="27" width="3.7109375" style="46" customWidth="1"/>
    <col min="28" max="28" width="4.7109375" style="46" customWidth="1"/>
    <col min="29" max="29" width="4.85546875" style="46" customWidth="1"/>
    <col min="30" max="30" width="4.7109375" style="46" customWidth="1"/>
    <col min="31" max="31" width="4.28515625" style="46" customWidth="1"/>
    <col min="32" max="32" width="7.7109375" style="46" customWidth="1"/>
    <col min="33" max="33" width="5.5703125" style="46" customWidth="1"/>
    <col min="34" max="34" width="5.140625" style="46" customWidth="1"/>
    <col min="35" max="35" width="5.28515625" style="46" customWidth="1"/>
    <col min="36" max="36" width="3.85546875" style="46" customWidth="1"/>
    <col min="37" max="37" width="8.5703125" style="46" customWidth="1"/>
    <col min="38" max="38" width="13" style="46" customWidth="1"/>
    <col min="39" max="39" width="9.140625" style="46"/>
    <col min="40" max="40" width="16.42578125" style="46" customWidth="1"/>
    <col min="41" max="41" width="9.140625" style="46"/>
    <col min="42" max="42" width="25.85546875" style="46" customWidth="1"/>
    <col min="43" max="43" width="43.140625" style="46" customWidth="1"/>
    <col min="44" max="48" width="9.140625" style="46"/>
    <col min="49" max="49" width="42" style="46" customWidth="1"/>
    <col min="50" max="52" width="9.140625" style="46"/>
    <col min="53" max="53" width="32.5703125" style="61" customWidth="1"/>
    <col min="54" max="54" width="23.7109375" style="62" customWidth="1"/>
    <col min="55" max="16384" width="9.140625" style="46"/>
  </cols>
  <sheetData>
    <row r="1" spans="1:66" s="74" customFormat="1" ht="40.15" customHeight="1">
      <c r="A1" s="82" t="s">
        <v>152</v>
      </c>
      <c r="B1" s="82" t="s">
        <v>153</v>
      </c>
      <c r="C1" s="82" t="s">
        <v>77</v>
      </c>
      <c r="D1" s="82" t="s">
        <v>154</v>
      </c>
      <c r="E1" s="83"/>
      <c r="F1" s="83"/>
      <c r="G1" s="83"/>
      <c r="H1" s="83"/>
      <c r="I1" s="83"/>
      <c r="J1" s="83"/>
      <c r="K1" s="83"/>
      <c r="O1" s="104" t="s">
        <v>155</v>
      </c>
      <c r="Q1" s="74" t="s">
        <v>156</v>
      </c>
      <c r="BA1" s="81"/>
      <c r="BB1" s="84"/>
    </row>
    <row r="2" spans="1:66" ht="30.75" customHeight="1">
      <c r="A2" s="63" t="s">
        <v>157</v>
      </c>
      <c r="B2" s="64">
        <v>329</v>
      </c>
      <c r="C2" s="63" t="s">
        <v>158</v>
      </c>
      <c r="D2" s="64">
        <v>0.38769313589999999</v>
      </c>
      <c r="E2" s="65"/>
      <c r="F2" s="73" t="s">
        <v>159</v>
      </c>
      <c r="G2" s="65"/>
      <c r="H2" s="65"/>
      <c r="I2" s="65"/>
      <c r="J2" s="46" t="s">
        <v>70</v>
      </c>
      <c r="K2" s="65" t="s">
        <v>27</v>
      </c>
      <c r="L2" s="74" t="s">
        <v>160</v>
      </c>
      <c r="N2" s="46" t="s">
        <v>70</v>
      </c>
      <c r="O2" s="105" t="s">
        <v>161</v>
      </c>
      <c r="U2" s="46" t="s">
        <v>162</v>
      </c>
      <c r="V2" s="46" t="s">
        <v>163</v>
      </c>
      <c r="W2" s="46" t="s">
        <v>164</v>
      </c>
      <c r="X2" s="46" t="s">
        <v>165</v>
      </c>
      <c r="Y2" s="46" t="s">
        <v>166</v>
      </c>
      <c r="Z2" s="46" t="s">
        <v>167</v>
      </c>
      <c r="AA2" s="46" t="s">
        <v>168</v>
      </c>
      <c r="AB2" s="46" t="s">
        <v>169</v>
      </c>
      <c r="AC2" s="46" t="s">
        <v>170</v>
      </c>
      <c r="AD2" s="46" t="s">
        <v>171</v>
      </c>
      <c r="AE2" s="46" t="s">
        <v>172</v>
      </c>
      <c r="AF2" s="46" t="s">
        <v>173</v>
      </c>
      <c r="AG2" s="46" t="s">
        <v>174</v>
      </c>
      <c r="AH2" s="46" t="s">
        <v>175</v>
      </c>
      <c r="AI2" s="46" t="s">
        <v>176</v>
      </c>
      <c r="AJ2" s="46" t="s">
        <v>177</v>
      </c>
      <c r="AK2" s="46" t="s">
        <v>178</v>
      </c>
      <c r="AL2" s="46" t="s">
        <v>70</v>
      </c>
      <c r="AM2" s="46" t="s">
        <v>179</v>
      </c>
      <c r="AN2" s="66" t="s">
        <v>180</v>
      </c>
      <c r="AO2" s="46" t="s">
        <v>181</v>
      </c>
      <c r="AP2" s="46" t="s">
        <v>182</v>
      </c>
      <c r="AQ2" s="46" t="s">
        <v>183</v>
      </c>
      <c r="AR2" s="46" t="s">
        <v>71</v>
      </c>
      <c r="AS2" s="46" t="s">
        <v>73</v>
      </c>
      <c r="AT2" s="46" t="s">
        <v>74</v>
      </c>
      <c r="AU2" s="46" t="s">
        <v>75</v>
      </c>
      <c r="AV2" s="46" t="s">
        <v>76</v>
      </c>
      <c r="AW2" s="46" t="s">
        <v>184</v>
      </c>
      <c r="AX2" s="46" t="s">
        <v>78</v>
      </c>
      <c r="AY2" s="46" t="s">
        <v>79</v>
      </c>
      <c r="AZ2" s="46" t="s">
        <v>80</v>
      </c>
      <c r="BA2" s="61" t="s">
        <v>185</v>
      </c>
      <c r="BB2" s="62" t="s">
        <v>186</v>
      </c>
      <c r="BC2" s="46" t="s">
        <v>187</v>
      </c>
      <c r="BD2" s="46" t="s">
        <v>188</v>
      </c>
      <c r="BE2" s="46" t="s">
        <v>189</v>
      </c>
      <c r="BF2" s="46" t="s">
        <v>190</v>
      </c>
      <c r="BG2" s="46" t="s">
        <v>191</v>
      </c>
      <c r="BH2" s="46" t="s">
        <v>192</v>
      </c>
      <c r="BI2" s="46" t="s">
        <v>193</v>
      </c>
      <c r="BJ2" s="46" t="s">
        <v>194</v>
      </c>
      <c r="BK2" s="46" t="s">
        <v>195</v>
      </c>
      <c r="BL2" s="46" t="s">
        <v>196</v>
      </c>
      <c r="BM2" s="46" t="s">
        <v>197</v>
      </c>
      <c r="BN2" s="46" t="s">
        <v>198</v>
      </c>
    </row>
    <row r="3" spans="1:66">
      <c r="A3" s="63" t="s">
        <v>157</v>
      </c>
      <c r="B3" s="64">
        <v>347</v>
      </c>
      <c r="C3" s="63" t="s">
        <v>199</v>
      </c>
      <c r="D3" s="64">
        <v>2.0472244800000001E-2</v>
      </c>
      <c r="E3" s="65"/>
      <c r="F3" s="46">
        <v>3249</v>
      </c>
      <c r="G3" s="65" t="s">
        <v>61</v>
      </c>
      <c r="H3" s="65">
        <f>'Table S3a (Lu et al, 2019)'!B26</f>
        <v>0.12744911122076769</v>
      </c>
      <c r="I3" s="65"/>
      <c r="J3" s="46">
        <v>3249</v>
      </c>
      <c r="K3" s="46" t="str">
        <f>VLOOKUP(J3,'New species'!A:B,2,FALSE)</f>
        <v>POCN2</v>
      </c>
      <c r="L3" s="46">
        <f>$D$9*H3*1.4</f>
        <v>7.6081054269843715</v>
      </c>
      <c r="N3" s="46">
        <v>329</v>
      </c>
      <c r="O3" s="105">
        <f t="shared" ref="O3:O17" si="0">VLOOKUP(N3,B:D,3,FALSE)</f>
        <v>0.38769313589999999</v>
      </c>
      <c r="P3" s="67" t="s">
        <v>4</v>
      </c>
      <c r="Q3" s="67" t="s">
        <v>6</v>
      </c>
      <c r="R3" s="46" t="s">
        <v>200</v>
      </c>
      <c r="S3" s="46" t="s">
        <v>201</v>
      </c>
      <c r="T3" s="46" t="s">
        <v>202</v>
      </c>
      <c r="U3" s="68">
        <f t="shared" ref="U3:U26" si="1">SUM(AM$3:AM$27)</f>
        <v>119.07205852331917</v>
      </c>
      <c r="V3" s="46" t="s">
        <v>1</v>
      </c>
      <c r="W3" s="46" t="s">
        <v>203</v>
      </c>
      <c r="X3" s="46" t="s">
        <v>204</v>
      </c>
      <c r="Y3" s="46" t="s">
        <v>205</v>
      </c>
      <c r="Z3" s="46" t="s">
        <v>206</v>
      </c>
      <c r="AA3" s="46" t="s">
        <v>207</v>
      </c>
      <c r="AB3" s="46" t="s">
        <v>208</v>
      </c>
      <c r="AC3" s="69" t="s">
        <v>209</v>
      </c>
      <c r="AD3" s="46">
        <v>5</v>
      </c>
      <c r="AE3" s="46">
        <v>5</v>
      </c>
      <c r="AF3" s="46">
        <v>4</v>
      </c>
      <c r="AG3" s="46" t="s">
        <v>210</v>
      </c>
      <c r="AH3" s="46">
        <v>0</v>
      </c>
      <c r="AI3" s="46">
        <v>2.5</v>
      </c>
      <c r="AJ3" s="46" t="s">
        <v>5</v>
      </c>
      <c r="AK3" s="70">
        <v>5</v>
      </c>
      <c r="AL3" s="46">
        <v>329</v>
      </c>
      <c r="AM3" s="46">
        <f t="shared" ref="AM3:AM17" si="2">VLOOKUP(AL3,B:D,3,FALSE)</f>
        <v>0.38769313589999999</v>
      </c>
      <c r="AN3" s="66" t="b">
        <v>0</v>
      </c>
      <c r="AO3" s="46">
        <v>0.14255000000000001</v>
      </c>
      <c r="AP3" s="46" t="s">
        <v>211</v>
      </c>
      <c r="AQ3" s="46" t="s">
        <v>212</v>
      </c>
      <c r="AR3" s="46" t="s">
        <v>213</v>
      </c>
      <c r="AT3" s="46">
        <v>12111</v>
      </c>
      <c r="AU3" s="46">
        <v>0</v>
      </c>
      <c r="AV3" s="46">
        <v>0</v>
      </c>
      <c r="AW3" s="46" t="s">
        <v>158</v>
      </c>
      <c r="AX3" s="46" t="s">
        <v>214</v>
      </c>
      <c r="AY3" s="46">
        <v>40.08</v>
      </c>
      <c r="AZ3" s="46">
        <v>0</v>
      </c>
      <c r="BA3" s="61" t="s">
        <v>215</v>
      </c>
      <c r="BB3" s="62">
        <v>0</v>
      </c>
      <c r="BC3" s="46">
        <v>47</v>
      </c>
      <c r="BG3" s="46" t="s">
        <v>216</v>
      </c>
      <c r="BH3" s="46" t="s">
        <v>217</v>
      </c>
      <c r="BI3" s="46" t="s">
        <v>218</v>
      </c>
      <c r="BL3" s="46" t="s">
        <v>1</v>
      </c>
      <c r="BM3" s="46">
        <v>1.2</v>
      </c>
      <c r="BN3" s="46">
        <f>AM$30-100</f>
        <v>19.072058523319171</v>
      </c>
    </row>
    <row r="4" spans="1:66">
      <c r="A4" s="63" t="s">
        <v>157</v>
      </c>
      <c r="B4" s="64">
        <v>488</v>
      </c>
      <c r="C4" s="63" t="s">
        <v>219</v>
      </c>
      <c r="D4" s="64">
        <v>0.3069167787</v>
      </c>
      <c r="E4" s="65"/>
      <c r="F4" s="65">
        <v>3248</v>
      </c>
      <c r="G4" s="65" t="s">
        <v>60</v>
      </c>
      <c r="H4" s="65">
        <f>'Table S3a (Lu et al, 2019)'!B27</f>
        <v>3.5390617217978121E-2</v>
      </c>
      <c r="I4" s="65"/>
      <c r="J4" s="46">
        <v>3248</v>
      </c>
      <c r="K4" s="46" t="str">
        <f>VLOOKUP(J4,'New species'!A:B,2,FALSE)</f>
        <v>POCN1</v>
      </c>
      <c r="L4" s="46">
        <f>$D$9*H4*1.4</f>
        <v>2.1126514288045581</v>
      </c>
      <c r="N4" s="46">
        <v>347</v>
      </c>
      <c r="O4" s="105">
        <f t="shared" si="0"/>
        <v>2.0472244800000001E-2</v>
      </c>
      <c r="P4" s="67" t="s">
        <v>4</v>
      </c>
      <c r="Q4" s="67" t="s">
        <v>6</v>
      </c>
      <c r="R4" s="46" t="s">
        <v>200</v>
      </c>
      <c r="S4" s="46" t="s">
        <v>201</v>
      </c>
      <c r="T4" s="46" t="s">
        <v>202</v>
      </c>
      <c r="U4" s="68">
        <f t="shared" si="1"/>
        <v>119.07205852331917</v>
      </c>
      <c r="V4" s="46" t="s">
        <v>1</v>
      </c>
      <c r="W4" s="46" t="s">
        <v>203</v>
      </c>
      <c r="X4" s="46" t="s">
        <v>204</v>
      </c>
      <c r="Y4" s="46" t="s">
        <v>205</v>
      </c>
      <c r="Z4" s="46" t="s">
        <v>206</v>
      </c>
      <c r="AA4" s="46" t="s">
        <v>207</v>
      </c>
      <c r="AB4" s="46" t="s">
        <v>208</v>
      </c>
      <c r="AC4" s="69" t="s">
        <v>209</v>
      </c>
      <c r="AD4" s="46">
        <v>5</v>
      </c>
      <c r="AE4" s="46">
        <v>5</v>
      </c>
      <c r="AF4" s="46">
        <v>4</v>
      </c>
      <c r="AG4" s="46" t="s">
        <v>210</v>
      </c>
      <c r="AH4" s="46">
        <v>0</v>
      </c>
      <c r="AI4" s="46">
        <v>2.5</v>
      </c>
      <c r="AJ4" s="46" t="s">
        <v>5</v>
      </c>
      <c r="AK4" s="70">
        <v>5</v>
      </c>
      <c r="AL4" s="46">
        <v>347</v>
      </c>
      <c r="AM4" s="46">
        <f t="shared" si="2"/>
        <v>2.0472244800000001E-2</v>
      </c>
      <c r="AN4" s="66" t="b">
        <v>0</v>
      </c>
      <c r="AO4" s="46">
        <v>1.0741000000000001E-2</v>
      </c>
      <c r="AP4" s="46" t="s">
        <v>211</v>
      </c>
      <c r="AQ4" s="46" t="s">
        <v>212</v>
      </c>
      <c r="AR4" s="46" t="s">
        <v>220</v>
      </c>
      <c r="AT4" s="46">
        <v>12112</v>
      </c>
      <c r="AU4" s="46">
        <v>0</v>
      </c>
      <c r="AV4" s="46">
        <v>-1</v>
      </c>
      <c r="AW4" s="46" t="s">
        <v>199</v>
      </c>
      <c r="AX4" s="46" t="s">
        <v>221</v>
      </c>
      <c r="AY4" s="46">
        <v>52</v>
      </c>
      <c r="AZ4" s="46">
        <v>0</v>
      </c>
      <c r="BA4" s="61" t="s">
        <v>215</v>
      </c>
      <c r="BB4" s="62">
        <v>0</v>
      </c>
      <c r="BC4" s="46">
        <v>47</v>
      </c>
      <c r="BG4" s="46" t="s">
        <v>216</v>
      </c>
      <c r="BH4" s="46" t="s">
        <v>217</v>
      </c>
      <c r="BI4" s="46" t="s">
        <v>218</v>
      </c>
      <c r="BL4" s="46" t="s">
        <v>1</v>
      </c>
      <c r="BM4" s="46">
        <v>1.2</v>
      </c>
      <c r="BN4" s="46">
        <f t="shared" ref="BN4:BN27" si="3">AM$30-100</f>
        <v>19.072058523319171</v>
      </c>
    </row>
    <row r="5" spans="1:66">
      <c r="A5" s="63" t="s">
        <v>157</v>
      </c>
      <c r="B5" s="64">
        <v>520</v>
      </c>
      <c r="C5" s="63" t="s">
        <v>222</v>
      </c>
      <c r="D5" s="64">
        <v>2.5534674899999998E-2</v>
      </c>
      <c r="E5" s="65"/>
      <c r="F5" s="65">
        <v>3247</v>
      </c>
      <c r="G5" s="65" t="s">
        <v>59</v>
      </c>
      <c r="H5" s="65">
        <f>'Table S3a (Lu et al, 2019)'!B28</f>
        <v>7.6896546063698099E-2</v>
      </c>
      <c r="I5" s="65"/>
      <c r="J5" s="46">
        <v>3247</v>
      </c>
      <c r="K5" s="46" t="str">
        <f>VLOOKUP(J5,'New species'!A:B,2,FALSE)</f>
        <v>POC0</v>
      </c>
      <c r="L5" s="46">
        <f>$D$9*H5*1.4</f>
        <v>4.5903578598533539</v>
      </c>
      <c r="N5" s="46">
        <v>488</v>
      </c>
      <c r="O5" s="105">
        <f t="shared" si="0"/>
        <v>0.3069167787</v>
      </c>
      <c r="P5" s="67" t="s">
        <v>4</v>
      </c>
      <c r="Q5" s="67" t="s">
        <v>6</v>
      </c>
      <c r="R5" s="46" t="s">
        <v>200</v>
      </c>
      <c r="S5" s="46" t="s">
        <v>201</v>
      </c>
      <c r="T5" s="46" t="s">
        <v>202</v>
      </c>
      <c r="U5" s="68">
        <f t="shared" si="1"/>
        <v>119.07205852331917</v>
      </c>
      <c r="V5" s="46" t="s">
        <v>1</v>
      </c>
      <c r="W5" s="46" t="s">
        <v>203</v>
      </c>
      <c r="X5" s="46" t="s">
        <v>204</v>
      </c>
      <c r="Y5" s="46" t="s">
        <v>205</v>
      </c>
      <c r="Z5" s="46" t="s">
        <v>206</v>
      </c>
      <c r="AA5" s="46" t="s">
        <v>207</v>
      </c>
      <c r="AB5" s="46" t="s">
        <v>208</v>
      </c>
      <c r="AC5" s="69" t="s">
        <v>209</v>
      </c>
      <c r="AD5" s="46">
        <v>5</v>
      </c>
      <c r="AE5" s="46">
        <v>5</v>
      </c>
      <c r="AF5" s="46">
        <v>4</v>
      </c>
      <c r="AG5" s="46" t="s">
        <v>210</v>
      </c>
      <c r="AH5" s="46">
        <v>0</v>
      </c>
      <c r="AI5" s="46">
        <v>2.5</v>
      </c>
      <c r="AJ5" s="46" t="s">
        <v>5</v>
      </c>
      <c r="AK5" s="70">
        <v>5</v>
      </c>
      <c r="AL5" s="46">
        <v>488</v>
      </c>
      <c r="AM5" s="46">
        <f t="shared" si="2"/>
        <v>0.3069167787</v>
      </c>
      <c r="AN5" s="66" t="b">
        <v>0</v>
      </c>
      <c r="AO5" s="46">
        <v>0.213528</v>
      </c>
      <c r="AP5" s="46" t="s">
        <v>211</v>
      </c>
      <c r="AQ5" s="46" t="s">
        <v>212</v>
      </c>
      <c r="AR5" s="46" t="s">
        <v>223</v>
      </c>
      <c r="AT5" s="46">
        <v>12126</v>
      </c>
      <c r="AU5" s="46">
        <v>0</v>
      </c>
      <c r="AV5" s="46">
        <v>0</v>
      </c>
      <c r="AW5" s="46" t="s">
        <v>219</v>
      </c>
      <c r="AX5" s="46" t="s">
        <v>224</v>
      </c>
      <c r="AY5" s="46">
        <v>55.85</v>
      </c>
      <c r="AZ5" s="46">
        <v>0</v>
      </c>
      <c r="BA5" s="61" t="s">
        <v>215</v>
      </c>
      <c r="BB5" s="62">
        <v>0</v>
      </c>
      <c r="BC5" s="46">
        <v>47</v>
      </c>
      <c r="BG5" s="46" t="s">
        <v>216</v>
      </c>
      <c r="BH5" s="46" t="s">
        <v>217</v>
      </c>
      <c r="BI5" s="46" t="s">
        <v>218</v>
      </c>
      <c r="BL5" s="46" t="s">
        <v>1</v>
      </c>
      <c r="BM5" s="46">
        <v>1.2</v>
      </c>
      <c r="BN5" s="46">
        <f t="shared" si="3"/>
        <v>19.072058523319171</v>
      </c>
    </row>
    <row r="6" spans="1:66">
      <c r="A6" s="63" t="s">
        <v>157</v>
      </c>
      <c r="B6" s="64">
        <v>525</v>
      </c>
      <c r="C6" s="63" t="s">
        <v>225</v>
      </c>
      <c r="D6" s="64">
        <v>1.91370984E-2</v>
      </c>
      <c r="E6" s="65"/>
      <c r="F6" s="65">
        <v>3246</v>
      </c>
      <c r="G6" s="65" t="s">
        <v>58</v>
      </c>
      <c r="H6" s="65">
        <f>'Table S3a (Lu et al, 2019)'!B29</f>
        <v>0.36758243019408471</v>
      </c>
      <c r="I6" s="65"/>
      <c r="J6" s="46">
        <v>3246</v>
      </c>
      <c r="K6" s="46" t="str">
        <f>VLOOKUP(J6,'New species'!A:B,2,FALSE)</f>
        <v>POCP1</v>
      </c>
      <c r="L6" s="46">
        <f>$D$9*H6*1.4</f>
        <v>21.942921808057431</v>
      </c>
      <c r="N6" s="46">
        <v>520</v>
      </c>
      <c r="O6" s="105">
        <f t="shared" si="0"/>
        <v>2.5534674899999998E-2</v>
      </c>
      <c r="P6" s="67" t="s">
        <v>4</v>
      </c>
      <c r="Q6" s="67" t="s">
        <v>6</v>
      </c>
      <c r="R6" s="46" t="s">
        <v>200</v>
      </c>
      <c r="S6" s="46" t="s">
        <v>201</v>
      </c>
      <c r="T6" s="46" t="s">
        <v>202</v>
      </c>
      <c r="U6" s="68">
        <f t="shared" si="1"/>
        <v>119.07205852331917</v>
      </c>
      <c r="V6" s="46" t="s">
        <v>1</v>
      </c>
      <c r="W6" s="46" t="s">
        <v>203</v>
      </c>
      <c r="X6" s="46" t="s">
        <v>204</v>
      </c>
      <c r="Y6" s="46" t="s">
        <v>205</v>
      </c>
      <c r="Z6" s="46" t="s">
        <v>206</v>
      </c>
      <c r="AA6" s="46" t="s">
        <v>207</v>
      </c>
      <c r="AB6" s="46" t="s">
        <v>208</v>
      </c>
      <c r="AC6" s="69" t="s">
        <v>209</v>
      </c>
      <c r="AD6" s="46">
        <v>5</v>
      </c>
      <c r="AE6" s="46">
        <v>5</v>
      </c>
      <c r="AF6" s="46">
        <v>4</v>
      </c>
      <c r="AG6" s="46" t="s">
        <v>210</v>
      </c>
      <c r="AH6" s="46">
        <v>0</v>
      </c>
      <c r="AI6" s="46">
        <v>2.5</v>
      </c>
      <c r="AJ6" s="46" t="s">
        <v>5</v>
      </c>
      <c r="AK6" s="70">
        <v>5</v>
      </c>
      <c r="AL6" s="46">
        <v>520</v>
      </c>
      <c r="AM6" s="46">
        <f t="shared" si="2"/>
        <v>2.5534674899999998E-2</v>
      </c>
      <c r="AN6" s="66" t="b">
        <v>0</v>
      </c>
      <c r="AO6" s="46">
        <v>1.1141E-2</v>
      </c>
      <c r="AP6" s="46" t="s">
        <v>211</v>
      </c>
      <c r="AQ6" s="46" t="s">
        <v>212</v>
      </c>
      <c r="AR6" s="46" t="s">
        <v>226</v>
      </c>
      <c r="AT6" s="46">
        <v>12128</v>
      </c>
      <c r="AU6" s="46">
        <v>0</v>
      </c>
      <c r="AV6" s="46">
        <v>-1</v>
      </c>
      <c r="AW6" s="46" t="s">
        <v>222</v>
      </c>
      <c r="AX6" s="46" t="s">
        <v>227</v>
      </c>
      <c r="AY6" s="46">
        <v>207.2</v>
      </c>
      <c r="AZ6" s="46">
        <v>0</v>
      </c>
      <c r="BA6" s="61" t="s">
        <v>215</v>
      </c>
      <c r="BB6" s="62">
        <v>0</v>
      </c>
      <c r="BC6" s="46">
        <v>47</v>
      </c>
      <c r="BG6" s="46" t="s">
        <v>216</v>
      </c>
      <c r="BH6" s="46" t="s">
        <v>217</v>
      </c>
      <c r="BI6" s="46" t="s">
        <v>218</v>
      </c>
      <c r="BL6" s="46" t="s">
        <v>1</v>
      </c>
      <c r="BM6" s="46">
        <v>1.2</v>
      </c>
      <c r="BN6" s="46">
        <f t="shared" si="3"/>
        <v>19.072058523319171</v>
      </c>
    </row>
    <row r="7" spans="1:66">
      <c r="A7" s="63" t="s">
        <v>157</v>
      </c>
      <c r="B7" s="64">
        <v>612</v>
      </c>
      <c r="C7" s="63" t="s">
        <v>228</v>
      </c>
      <c r="D7" s="64">
        <v>7.6214606999999998E-3</v>
      </c>
      <c r="E7" s="65"/>
      <c r="F7" s="65">
        <v>3245</v>
      </c>
      <c r="G7" s="65" t="s">
        <v>56</v>
      </c>
      <c r="H7" s="65">
        <f>'Table S3a (Lu et al, 2019)'!B30</f>
        <v>0.39268129530347129</v>
      </c>
      <c r="I7" s="65"/>
      <c r="J7" s="46">
        <v>3245</v>
      </c>
      <c r="K7" s="46" t="str">
        <f>VLOOKUP(J7,'New species'!A:B,2,FALSE)</f>
        <v>POCP2</v>
      </c>
      <c r="L7" s="46">
        <f>$D$9*H7*1.4</f>
        <v>23.441204613020268</v>
      </c>
      <c r="N7" s="46">
        <v>525</v>
      </c>
      <c r="O7" s="105">
        <f t="shared" si="0"/>
        <v>1.91370984E-2</v>
      </c>
      <c r="P7" s="67" t="s">
        <v>4</v>
      </c>
      <c r="Q7" s="67" t="s">
        <v>6</v>
      </c>
      <c r="R7" s="46" t="s">
        <v>200</v>
      </c>
      <c r="S7" s="46" t="s">
        <v>201</v>
      </c>
      <c r="T7" s="46" t="s">
        <v>202</v>
      </c>
      <c r="U7" s="68">
        <f t="shared" si="1"/>
        <v>119.07205852331917</v>
      </c>
      <c r="V7" s="46" t="s">
        <v>1</v>
      </c>
      <c r="W7" s="46" t="s">
        <v>203</v>
      </c>
      <c r="X7" s="46" t="s">
        <v>204</v>
      </c>
      <c r="Y7" s="46" t="s">
        <v>205</v>
      </c>
      <c r="Z7" s="46" t="s">
        <v>206</v>
      </c>
      <c r="AA7" s="46" t="s">
        <v>207</v>
      </c>
      <c r="AB7" s="46" t="s">
        <v>208</v>
      </c>
      <c r="AC7" s="69" t="s">
        <v>209</v>
      </c>
      <c r="AD7" s="46">
        <v>5</v>
      </c>
      <c r="AE7" s="46">
        <v>5</v>
      </c>
      <c r="AF7" s="46">
        <v>4</v>
      </c>
      <c r="AG7" s="46" t="s">
        <v>210</v>
      </c>
      <c r="AH7" s="46">
        <v>0</v>
      </c>
      <c r="AI7" s="46">
        <v>2.5</v>
      </c>
      <c r="AJ7" s="46" t="s">
        <v>5</v>
      </c>
      <c r="AK7" s="70">
        <v>5</v>
      </c>
      <c r="AL7" s="46">
        <v>525</v>
      </c>
      <c r="AM7" s="46">
        <f t="shared" si="2"/>
        <v>1.91370984E-2</v>
      </c>
      <c r="AN7" s="66" t="b">
        <v>0</v>
      </c>
      <c r="AO7" s="46">
        <v>1.7559999999999999E-2</v>
      </c>
      <c r="AP7" s="46" t="s">
        <v>211</v>
      </c>
      <c r="AQ7" s="46" t="s">
        <v>229</v>
      </c>
      <c r="AR7" s="46" t="s">
        <v>230</v>
      </c>
      <c r="AT7" s="46">
        <v>12140</v>
      </c>
      <c r="AU7" s="46">
        <v>0</v>
      </c>
      <c r="AV7" s="46">
        <v>0</v>
      </c>
      <c r="AW7" s="46" t="s">
        <v>225</v>
      </c>
      <c r="AX7" s="46" t="s">
        <v>231</v>
      </c>
      <c r="AY7" s="46">
        <v>24.31</v>
      </c>
      <c r="AZ7" s="46">
        <v>0</v>
      </c>
      <c r="BA7" s="61" t="s">
        <v>215</v>
      </c>
      <c r="BB7" s="62">
        <v>0</v>
      </c>
      <c r="BC7" s="46">
        <v>47</v>
      </c>
      <c r="BG7" s="46" t="s">
        <v>216</v>
      </c>
      <c r="BH7" s="46" t="s">
        <v>217</v>
      </c>
      <c r="BI7" s="46" t="s">
        <v>218</v>
      </c>
      <c r="BL7" s="46" t="s">
        <v>1</v>
      </c>
      <c r="BM7" s="46">
        <v>1.2</v>
      </c>
      <c r="BN7" s="46">
        <f t="shared" si="3"/>
        <v>19.072058523319171</v>
      </c>
    </row>
    <row r="8" spans="1:66">
      <c r="A8" s="63" t="s">
        <v>157</v>
      </c>
      <c r="B8" s="64">
        <v>613</v>
      </c>
      <c r="C8" s="63" t="s">
        <v>232</v>
      </c>
      <c r="D8" s="64">
        <v>0.26274568529999998</v>
      </c>
      <c r="E8" s="65"/>
      <c r="F8" s="65">
        <v>3254</v>
      </c>
      <c r="G8" s="65" t="s">
        <v>67</v>
      </c>
      <c r="H8" s="65">
        <f>H3</f>
        <v>0.12744911122076769</v>
      </c>
      <c r="I8" s="65"/>
      <c r="J8" s="46">
        <v>3254</v>
      </c>
      <c r="K8" s="46" t="str">
        <f>VLOOKUP(J8,'New species'!A:B,2,FALSE)</f>
        <v>PNCOMN2</v>
      </c>
      <c r="L8" s="46">
        <f>$D$18*H8*1.4</f>
        <v>1.5216250558720554</v>
      </c>
      <c r="N8" s="46">
        <v>612</v>
      </c>
      <c r="O8" s="105">
        <f t="shared" si="0"/>
        <v>7.6214606999999998E-3</v>
      </c>
      <c r="P8" s="67" t="s">
        <v>4</v>
      </c>
      <c r="Q8" s="67" t="s">
        <v>6</v>
      </c>
      <c r="R8" s="46" t="s">
        <v>200</v>
      </c>
      <c r="S8" s="46" t="s">
        <v>201</v>
      </c>
      <c r="T8" s="46" t="s">
        <v>202</v>
      </c>
      <c r="U8" s="68">
        <f t="shared" si="1"/>
        <v>119.07205852331917</v>
      </c>
      <c r="V8" s="46" t="s">
        <v>1</v>
      </c>
      <c r="W8" s="46" t="s">
        <v>203</v>
      </c>
      <c r="X8" s="46" t="s">
        <v>204</v>
      </c>
      <c r="Y8" s="46" t="s">
        <v>205</v>
      </c>
      <c r="Z8" s="46" t="s">
        <v>206</v>
      </c>
      <c r="AA8" s="46" t="s">
        <v>207</v>
      </c>
      <c r="AB8" s="46" t="s">
        <v>208</v>
      </c>
      <c r="AC8" s="69" t="s">
        <v>209</v>
      </c>
      <c r="AD8" s="46">
        <v>5</v>
      </c>
      <c r="AE8" s="46">
        <v>5</v>
      </c>
      <c r="AF8" s="46">
        <v>4</v>
      </c>
      <c r="AG8" s="46" t="s">
        <v>210</v>
      </c>
      <c r="AH8" s="46">
        <v>0</v>
      </c>
      <c r="AI8" s="46">
        <v>2.5</v>
      </c>
      <c r="AJ8" s="46" t="s">
        <v>5</v>
      </c>
      <c r="AK8" s="70">
        <v>5</v>
      </c>
      <c r="AL8" s="46">
        <v>612</v>
      </c>
      <c r="AM8" s="46">
        <f t="shared" si="2"/>
        <v>7.6214606999999998E-3</v>
      </c>
      <c r="AN8" s="66" t="b">
        <v>0</v>
      </c>
      <c r="AO8" s="46">
        <v>4.7930000000000004E-3</v>
      </c>
      <c r="AP8" s="46" t="s">
        <v>211</v>
      </c>
      <c r="AQ8" s="46" t="s">
        <v>212</v>
      </c>
      <c r="AR8" s="46" t="s">
        <v>233</v>
      </c>
      <c r="AT8" s="46">
        <v>12136</v>
      </c>
      <c r="AU8" s="46">
        <v>0</v>
      </c>
      <c r="AV8" s="46">
        <v>-1</v>
      </c>
      <c r="AW8" s="46" t="s">
        <v>228</v>
      </c>
      <c r="AX8" s="46" t="s">
        <v>234</v>
      </c>
      <c r="AY8" s="46">
        <v>58.69</v>
      </c>
      <c r="AZ8" s="46">
        <v>0</v>
      </c>
      <c r="BA8" s="61" t="s">
        <v>215</v>
      </c>
      <c r="BB8" s="62">
        <v>0</v>
      </c>
      <c r="BC8" s="46">
        <v>47</v>
      </c>
      <c r="BG8" s="46" t="s">
        <v>216</v>
      </c>
      <c r="BH8" s="46" t="s">
        <v>217</v>
      </c>
      <c r="BI8" s="46" t="s">
        <v>218</v>
      </c>
      <c r="BL8" s="46" t="s">
        <v>1</v>
      </c>
      <c r="BM8" s="46">
        <v>1.2</v>
      </c>
      <c r="BN8" s="46">
        <f t="shared" si="3"/>
        <v>19.072058523319171</v>
      </c>
    </row>
    <row r="9" spans="1:66">
      <c r="A9" s="63" t="s">
        <v>157</v>
      </c>
      <c r="B9" s="64">
        <v>626</v>
      </c>
      <c r="C9" s="63" t="s">
        <v>235</v>
      </c>
      <c r="D9" s="64">
        <v>42.639457954799994</v>
      </c>
      <c r="E9" s="65"/>
      <c r="F9" s="65">
        <v>3253</v>
      </c>
      <c r="G9" s="65" t="s">
        <v>66</v>
      </c>
      <c r="H9" s="65">
        <f t="shared" ref="H9:H12" si="4">H4</f>
        <v>3.5390617217978121E-2</v>
      </c>
      <c r="I9" s="65"/>
      <c r="J9" s="46">
        <v>3253</v>
      </c>
      <c r="K9" s="46" t="str">
        <f>VLOOKUP(J9,'New species'!A:B,2,FALSE)</f>
        <v>PNCOMN1</v>
      </c>
      <c r="L9" s="46">
        <f>$D$18*H9*1.4</f>
        <v>0.42253138829953241</v>
      </c>
      <c r="N9" s="46">
        <v>613</v>
      </c>
      <c r="O9" s="105">
        <f t="shared" si="0"/>
        <v>0.26274568529999998</v>
      </c>
      <c r="P9" s="67" t="s">
        <v>4</v>
      </c>
      <c r="Q9" s="67" t="s">
        <v>6</v>
      </c>
      <c r="R9" s="46" t="s">
        <v>200</v>
      </c>
      <c r="S9" s="46" t="s">
        <v>201</v>
      </c>
      <c r="T9" s="46" t="s">
        <v>202</v>
      </c>
      <c r="U9" s="68">
        <f t="shared" si="1"/>
        <v>119.07205852331917</v>
      </c>
      <c r="V9" s="46" t="s">
        <v>1</v>
      </c>
      <c r="W9" s="46" t="s">
        <v>203</v>
      </c>
      <c r="X9" s="46" t="s">
        <v>204</v>
      </c>
      <c r="Y9" s="46" t="s">
        <v>205</v>
      </c>
      <c r="Z9" s="46" t="s">
        <v>206</v>
      </c>
      <c r="AA9" s="46" t="s">
        <v>207</v>
      </c>
      <c r="AB9" s="46" t="s">
        <v>208</v>
      </c>
      <c r="AC9" s="69" t="s">
        <v>209</v>
      </c>
      <c r="AD9" s="46">
        <v>5</v>
      </c>
      <c r="AE9" s="46">
        <v>5</v>
      </c>
      <c r="AF9" s="46">
        <v>4</v>
      </c>
      <c r="AG9" s="46" t="s">
        <v>210</v>
      </c>
      <c r="AH9" s="46">
        <v>0</v>
      </c>
      <c r="AI9" s="46">
        <v>2.5</v>
      </c>
      <c r="AJ9" s="46" t="s">
        <v>5</v>
      </c>
      <c r="AK9" s="70">
        <v>5</v>
      </c>
      <c r="AL9" s="46">
        <v>613</v>
      </c>
      <c r="AM9" s="46">
        <f t="shared" si="2"/>
        <v>0.26274568529999998</v>
      </c>
      <c r="AN9" s="66" t="b">
        <v>0</v>
      </c>
      <c r="AO9" s="46">
        <v>8.1686999999999996E-2</v>
      </c>
      <c r="AP9" s="46" t="s">
        <v>211</v>
      </c>
      <c r="AQ9" s="46" t="s">
        <v>236</v>
      </c>
      <c r="AR9" s="46" t="s">
        <v>237</v>
      </c>
      <c r="AT9" s="46">
        <v>12306</v>
      </c>
      <c r="AU9" s="46">
        <v>0</v>
      </c>
      <c r="AV9" s="46">
        <v>0</v>
      </c>
      <c r="AW9" s="46" t="s">
        <v>232</v>
      </c>
      <c r="AX9" s="46" t="s">
        <v>238</v>
      </c>
      <c r="AY9" s="46">
        <v>62.004899999999999</v>
      </c>
      <c r="AZ9" s="46">
        <v>0</v>
      </c>
      <c r="BA9" s="61" t="s">
        <v>215</v>
      </c>
      <c r="BB9" s="62">
        <v>0</v>
      </c>
      <c r="BC9" s="46">
        <v>47</v>
      </c>
      <c r="BG9" s="46" t="s">
        <v>216</v>
      </c>
      <c r="BH9" s="46" t="s">
        <v>217</v>
      </c>
      <c r="BI9" s="46" t="s">
        <v>218</v>
      </c>
      <c r="BL9" s="46" t="s">
        <v>1</v>
      </c>
      <c r="BM9" s="46">
        <v>1.2</v>
      </c>
      <c r="BN9" s="46">
        <f t="shared" si="3"/>
        <v>19.072058523319171</v>
      </c>
    </row>
    <row r="10" spans="1:66">
      <c r="A10" s="63" t="s">
        <v>157</v>
      </c>
      <c r="B10" s="64">
        <v>666</v>
      </c>
      <c r="C10" s="63" t="s">
        <v>239</v>
      </c>
      <c r="D10" s="64">
        <v>0.15142785419999999</v>
      </c>
      <c r="E10" s="65"/>
      <c r="F10" s="65">
        <v>3252</v>
      </c>
      <c r="G10" s="65" t="s">
        <v>65</v>
      </c>
      <c r="H10" s="65">
        <f t="shared" si="4"/>
        <v>7.6896546063698099E-2</v>
      </c>
      <c r="I10" s="65"/>
      <c r="J10" s="46">
        <v>3252</v>
      </c>
      <c r="K10" s="46" t="str">
        <f>VLOOKUP(J10,'New species'!A:B,2,FALSE)</f>
        <v>PNCOM0</v>
      </c>
      <c r="L10" s="46">
        <f>$D$18*H10*1.4</f>
        <v>0.91807396756075943</v>
      </c>
      <c r="N10" s="46">
        <v>666</v>
      </c>
      <c r="O10" s="105">
        <f t="shared" si="0"/>
        <v>0.15142785419999999</v>
      </c>
      <c r="P10" s="67" t="s">
        <v>4</v>
      </c>
      <c r="Q10" s="67" t="s">
        <v>6</v>
      </c>
      <c r="R10" s="46" t="s">
        <v>200</v>
      </c>
      <c r="S10" s="46" t="s">
        <v>201</v>
      </c>
      <c r="T10" s="46" t="s">
        <v>202</v>
      </c>
      <c r="U10" s="68">
        <f t="shared" si="1"/>
        <v>119.07205852331917</v>
      </c>
      <c r="V10" s="46" t="s">
        <v>1</v>
      </c>
      <c r="W10" s="46" t="s">
        <v>203</v>
      </c>
      <c r="X10" s="46" t="s">
        <v>204</v>
      </c>
      <c r="Y10" s="46" t="s">
        <v>205</v>
      </c>
      <c r="Z10" s="46" t="s">
        <v>206</v>
      </c>
      <c r="AA10" s="46" t="s">
        <v>207</v>
      </c>
      <c r="AB10" s="46" t="s">
        <v>208</v>
      </c>
      <c r="AC10" s="69" t="s">
        <v>209</v>
      </c>
      <c r="AD10" s="46">
        <v>5</v>
      </c>
      <c r="AE10" s="46">
        <v>5</v>
      </c>
      <c r="AF10" s="46">
        <v>4</v>
      </c>
      <c r="AG10" s="46" t="s">
        <v>210</v>
      </c>
      <c r="AH10" s="46">
        <v>0</v>
      </c>
      <c r="AI10" s="46">
        <v>2.5</v>
      </c>
      <c r="AJ10" s="46" t="s">
        <v>5</v>
      </c>
      <c r="AK10" s="70">
        <v>5</v>
      </c>
      <c r="AL10" s="46">
        <v>666</v>
      </c>
      <c r="AM10" s="46">
        <f t="shared" si="2"/>
        <v>0.15142785419999999</v>
      </c>
      <c r="AN10" s="66" t="b">
        <v>0</v>
      </c>
      <c r="AO10" s="46">
        <v>5.1402000000000003E-2</v>
      </c>
      <c r="AP10" s="46" t="s">
        <v>211</v>
      </c>
      <c r="AQ10" s="46" t="s">
        <v>212</v>
      </c>
      <c r="AR10" s="46" t="s">
        <v>240</v>
      </c>
      <c r="AT10" s="46">
        <v>12152</v>
      </c>
      <c r="AU10" s="46">
        <v>0</v>
      </c>
      <c r="AV10" s="46">
        <v>-1</v>
      </c>
      <c r="AW10" s="46" t="s">
        <v>239</v>
      </c>
      <c r="AX10" s="46" t="s">
        <v>241</v>
      </c>
      <c r="AY10" s="46">
        <v>30.97</v>
      </c>
      <c r="AZ10" s="46">
        <v>0</v>
      </c>
      <c r="BA10" s="61" t="s">
        <v>215</v>
      </c>
      <c r="BB10" s="62">
        <v>0</v>
      </c>
      <c r="BC10" s="46">
        <v>47</v>
      </c>
      <c r="BG10" s="46" t="s">
        <v>216</v>
      </c>
      <c r="BH10" s="46" t="s">
        <v>217</v>
      </c>
      <c r="BI10" s="46" t="s">
        <v>218</v>
      </c>
      <c r="BL10" s="46" t="s">
        <v>1</v>
      </c>
      <c r="BM10" s="46">
        <v>1.2</v>
      </c>
      <c r="BN10" s="46">
        <f t="shared" si="3"/>
        <v>19.072058523319171</v>
      </c>
    </row>
    <row r="11" spans="1:66">
      <c r="A11" s="63" t="s">
        <v>157</v>
      </c>
      <c r="B11" s="64">
        <v>696</v>
      </c>
      <c r="C11" s="63" t="s">
        <v>242</v>
      </c>
      <c r="D11" s="64">
        <v>5.1776977392E-3</v>
      </c>
      <c r="E11" s="65"/>
      <c r="F11" s="65">
        <v>3251</v>
      </c>
      <c r="G11" s="65" t="s">
        <v>64</v>
      </c>
      <c r="H11" s="65">
        <f t="shared" si="4"/>
        <v>0.36758243019408471</v>
      </c>
      <c r="I11" s="65"/>
      <c r="J11" s="46">
        <v>3251</v>
      </c>
      <c r="K11" s="46" t="str">
        <f>VLOOKUP(J11,'New species'!A:B,2,FALSE)</f>
        <v>PNCOMP1</v>
      </c>
      <c r="L11" s="46">
        <f>$D$18*H11*1.4</f>
        <v>4.3885958130598484</v>
      </c>
      <c r="N11" s="46">
        <v>696</v>
      </c>
      <c r="O11" s="105">
        <f t="shared" si="0"/>
        <v>5.1776977392E-3</v>
      </c>
      <c r="P11" s="67" t="s">
        <v>4</v>
      </c>
      <c r="Q11" s="67" t="s">
        <v>6</v>
      </c>
      <c r="R11" s="46" t="s">
        <v>200</v>
      </c>
      <c r="S11" s="46" t="s">
        <v>201</v>
      </c>
      <c r="T11" s="46" t="s">
        <v>202</v>
      </c>
      <c r="U11" s="68">
        <f t="shared" si="1"/>
        <v>119.07205852331917</v>
      </c>
      <c r="V11" s="46" t="s">
        <v>1</v>
      </c>
      <c r="W11" s="46" t="s">
        <v>203</v>
      </c>
      <c r="X11" s="46" t="s">
        <v>204</v>
      </c>
      <c r="Y11" s="46" t="s">
        <v>205</v>
      </c>
      <c r="Z11" s="46" t="s">
        <v>206</v>
      </c>
      <c r="AA11" s="46" t="s">
        <v>207</v>
      </c>
      <c r="AB11" s="46" t="s">
        <v>208</v>
      </c>
      <c r="AC11" s="69" t="s">
        <v>209</v>
      </c>
      <c r="AD11" s="46">
        <v>5</v>
      </c>
      <c r="AE11" s="46">
        <v>5</v>
      </c>
      <c r="AF11" s="46">
        <v>4</v>
      </c>
      <c r="AG11" s="46" t="s">
        <v>210</v>
      </c>
      <c r="AH11" s="46">
        <v>0</v>
      </c>
      <c r="AI11" s="46">
        <v>2.5</v>
      </c>
      <c r="AJ11" s="46" t="s">
        <v>5</v>
      </c>
      <c r="AK11" s="70">
        <v>5</v>
      </c>
      <c r="AL11" s="46">
        <v>696</v>
      </c>
      <c r="AM11" s="46">
        <f t="shared" si="2"/>
        <v>5.1776977392E-3</v>
      </c>
      <c r="AN11" s="66" t="b">
        <v>0</v>
      </c>
      <c r="AO11" s="46">
        <v>4.7609999999999996E-3</v>
      </c>
      <c r="AP11" s="46" t="s">
        <v>211</v>
      </c>
      <c r="AQ11" s="46" t="s">
        <v>229</v>
      </c>
      <c r="AR11" s="46" t="s">
        <v>243</v>
      </c>
      <c r="AT11" s="46">
        <v>12184</v>
      </c>
      <c r="AU11" s="46">
        <v>0</v>
      </c>
      <c r="AV11" s="46">
        <v>0</v>
      </c>
      <c r="AW11" s="46" t="s">
        <v>242</v>
      </c>
      <c r="AX11" s="46" t="s">
        <v>244</v>
      </c>
      <c r="AY11" s="46">
        <v>22.99</v>
      </c>
      <c r="AZ11" s="46">
        <v>0</v>
      </c>
      <c r="BA11" s="61" t="s">
        <v>215</v>
      </c>
      <c r="BB11" s="62">
        <v>0</v>
      </c>
      <c r="BC11" s="46">
        <v>47</v>
      </c>
      <c r="BG11" s="46" t="s">
        <v>216</v>
      </c>
      <c r="BH11" s="46" t="s">
        <v>217</v>
      </c>
      <c r="BI11" s="46" t="s">
        <v>218</v>
      </c>
      <c r="BL11" s="46" t="s">
        <v>1</v>
      </c>
      <c r="BM11" s="46">
        <v>1.2</v>
      </c>
      <c r="BN11" s="46">
        <f t="shared" si="3"/>
        <v>19.072058523319171</v>
      </c>
    </row>
    <row r="12" spans="1:66">
      <c r="A12" s="63" t="s">
        <v>157</v>
      </c>
      <c r="B12" s="64">
        <v>699</v>
      </c>
      <c r="C12" s="63" t="s">
        <v>245</v>
      </c>
      <c r="D12" s="64">
        <v>0.94511675790000005</v>
      </c>
      <c r="E12" s="65"/>
      <c r="F12" s="65">
        <v>3250</v>
      </c>
      <c r="G12" s="65" t="s">
        <v>62</v>
      </c>
      <c r="H12" s="65">
        <f t="shared" si="4"/>
        <v>0.39268129530347129</v>
      </c>
      <c r="I12" s="65"/>
      <c r="J12" s="46">
        <v>3250</v>
      </c>
      <c r="K12" s="46" t="str">
        <f>VLOOKUP(J12,'New species'!A:B,2,FALSE)</f>
        <v>PNCOMP2</v>
      </c>
      <c r="L12" s="46">
        <f>$D$18*H12*1.4</f>
        <v>4.6882531559678027</v>
      </c>
      <c r="N12" s="46">
        <v>699</v>
      </c>
      <c r="O12" s="105">
        <f t="shared" si="0"/>
        <v>0.94511675790000005</v>
      </c>
      <c r="P12" s="67" t="s">
        <v>4</v>
      </c>
      <c r="Q12" s="67" t="s">
        <v>6</v>
      </c>
      <c r="R12" s="46" t="s">
        <v>200</v>
      </c>
      <c r="S12" s="46" t="s">
        <v>201</v>
      </c>
      <c r="T12" s="46" t="s">
        <v>202</v>
      </c>
      <c r="U12" s="68">
        <f t="shared" si="1"/>
        <v>119.07205852331917</v>
      </c>
      <c r="V12" s="46" t="s">
        <v>1</v>
      </c>
      <c r="W12" s="46" t="s">
        <v>203</v>
      </c>
      <c r="X12" s="46" t="s">
        <v>204</v>
      </c>
      <c r="Y12" s="46" t="s">
        <v>205</v>
      </c>
      <c r="Z12" s="46" t="s">
        <v>206</v>
      </c>
      <c r="AA12" s="46" t="s">
        <v>207</v>
      </c>
      <c r="AB12" s="46" t="s">
        <v>208</v>
      </c>
      <c r="AC12" s="69" t="s">
        <v>209</v>
      </c>
      <c r="AD12" s="46">
        <v>5</v>
      </c>
      <c r="AE12" s="46">
        <v>5</v>
      </c>
      <c r="AF12" s="46">
        <v>4</v>
      </c>
      <c r="AG12" s="46" t="s">
        <v>210</v>
      </c>
      <c r="AH12" s="46">
        <v>0</v>
      </c>
      <c r="AI12" s="46">
        <v>2.5</v>
      </c>
      <c r="AJ12" s="46" t="s">
        <v>5</v>
      </c>
      <c r="AK12" s="70">
        <v>5</v>
      </c>
      <c r="AL12" s="46">
        <v>699</v>
      </c>
      <c r="AM12" s="46">
        <f t="shared" si="2"/>
        <v>0.94511675790000005</v>
      </c>
      <c r="AN12" s="66" t="b">
        <v>0</v>
      </c>
      <c r="AO12" s="46">
        <v>0.242647</v>
      </c>
      <c r="AP12" s="46" t="s">
        <v>211</v>
      </c>
      <c r="AQ12" s="46" t="s">
        <v>236</v>
      </c>
      <c r="AR12" s="46" t="s">
        <v>246</v>
      </c>
      <c r="AT12" s="46">
        <v>12403</v>
      </c>
      <c r="AU12" s="46">
        <v>0</v>
      </c>
      <c r="AV12" s="46">
        <v>0</v>
      </c>
      <c r="AW12" s="46" t="s">
        <v>245</v>
      </c>
      <c r="AX12" s="46" t="s">
        <v>247</v>
      </c>
      <c r="AY12" s="46">
        <v>96.057599999999994</v>
      </c>
      <c r="AZ12" s="46">
        <v>0</v>
      </c>
      <c r="BA12" s="61" t="s">
        <v>215</v>
      </c>
      <c r="BB12" s="62">
        <v>0</v>
      </c>
      <c r="BC12" s="46">
        <v>47</v>
      </c>
      <c r="BG12" s="46" t="s">
        <v>216</v>
      </c>
      <c r="BH12" s="46" t="s">
        <v>217</v>
      </c>
      <c r="BI12" s="46" t="s">
        <v>218</v>
      </c>
      <c r="BL12" s="46" t="s">
        <v>1</v>
      </c>
      <c r="BM12" s="46">
        <v>1.2</v>
      </c>
      <c r="BN12" s="46">
        <f t="shared" si="3"/>
        <v>19.072058523319171</v>
      </c>
    </row>
    <row r="13" spans="1:66">
      <c r="A13" s="63" t="s">
        <v>157</v>
      </c>
      <c r="B13" s="64">
        <v>778</v>
      </c>
      <c r="C13" s="63" t="s">
        <v>248</v>
      </c>
      <c r="D13" s="64">
        <v>7.8439850999999991E-2</v>
      </c>
      <c r="E13" s="65"/>
      <c r="F13" s="65"/>
      <c r="G13" s="65"/>
      <c r="H13" s="65"/>
      <c r="I13" s="65"/>
      <c r="J13" s="65"/>
      <c r="K13" s="65"/>
      <c r="N13" s="46">
        <v>778</v>
      </c>
      <c r="O13" s="105">
        <f t="shared" si="0"/>
        <v>7.8439850999999991E-2</v>
      </c>
      <c r="P13" s="67" t="s">
        <v>4</v>
      </c>
      <c r="Q13" s="67" t="s">
        <v>6</v>
      </c>
      <c r="R13" s="46" t="s">
        <v>200</v>
      </c>
      <c r="S13" s="46" t="s">
        <v>201</v>
      </c>
      <c r="T13" s="46" t="s">
        <v>202</v>
      </c>
      <c r="U13" s="68">
        <f t="shared" si="1"/>
        <v>119.07205852331917</v>
      </c>
      <c r="V13" s="46" t="s">
        <v>1</v>
      </c>
      <c r="W13" s="46" t="s">
        <v>203</v>
      </c>
      <c r="X13" s="46" t="s">
        <v>204</v>
      </c>
      <c r="Y13" s="46" t="s">
        <v>205</v>
      </c>
      <c r="Z13" s="46" t="s">
        <v>206</v>
      </c>
      <c r="AA13" s="46" t="s">
        <v>207</v>
      </c>
      <c r="AB13" s="46" t="s">
        <v>208</v>
      </c>
      <c r="AC13" s="69" t="s">
        <v>209</v>
      </c>
      <c r="AD13" s="46">
        <v>5</v>
      </c>
      <c r="AE13" s="46">
        <v>5</v>
      </c>
      <c r="AF13" s="46">
        <v>4</v>
      </c>
      <c r="AG13" s="46" t="s">
        <v>210</v>
      </c>
      <c r="AH13" s="46">
        <v>0</v>
      </c>
      <c r="AI13" s="46">
        <v>2.5</v>
      </c>
      <c r="AJ13" s="46" t="s">
        <v>5</v>
      </c>
      <c r="AK13" s="70">
        <v>5</v>
      </c>
      <c r="AL13" s="46">
        <v>778</v>
      </c>
      <c r="AM13" s="46">
        <f t="shared" si="2"/>
        <v>7.8439850999999991E-2</v>
      </c>
      <c r="AN13" s="66" t="b">
        <v>0</v>
      </c>
      <c r="AO13" s="46">
        <v>7.2101999999999999E-2</v>
      </c>
      <c r="AP13" s="46" t="s">
        <v>211</v>
      </c>
      <c r="AQ13" s="46" t="s">
        <v>212</v>
      </c>
      <c r="AR13" s="46" t="s">
        <v>249</v>
      </c>
      <c r="AT13" s="46">
        <v>12167</v>
      </c>
      <c r="AU13" s="46">
        <v>0</v>
      </c>
      <c r="AV13" s="46">
        <v>0</v>
      </c>
      <c r="AW13" s="46" t="s">
        <v>248</v>
      </c>
      <c r="AX13" s="46" t="s">
        <v>250</v>
      </c>
      <c r="AY13" s="46">
        <v>65.41</v>
      </c>
      <c r="AZ13" s="46">
        <v>0</v>
      </c>
      <c r="BA13" s="61" t="s">
        <v>215</v>
      </c>
      <c r="BB13" s="62">
        <v>0</v>
      </c>
      <c r="BC13" s="46">
        <v>47</v>
      </c>
      <c r="BG13" s="46" t="s">
        <v>216</v>
      </c>
      <c r="BH13" s="46" t="s">
        <v>217</v>
      </c>
      <c r="BI13" s="46" t="s">
        <v>218</v>
      </c>
      <c r="BL13" s="46" t="s">
        <v>1</v>
      </c>
      <c r="BM13" s="46">
        <v>1.2</v>
      </c>
      <c r="BN13" s="46">
        <f t="shared" si="3"/>
        <v>19.072058523319171</v>
      </c>
    </row>
    <row r="14" spans="1:66">
      <c r="A14" s="63" t="s">
        <v>157</v>
      </c>
      <c r="B14" s="64">
        <v>784</v>
      </c>
      <c r="C14" s="63" t="s">
        <v>251</v>
      </c>
      <c r="D14" s="64">
        <v>0.43069597620000005</v>
      </c>
      <c r="E14" s="65"/>
      <c r="F14" s="65"/>
      <c r="G14" s="65"/>
      <c r="H14" s="65"/>
      <c r="I14" s="65"/>
      <c r="J14" s="65"/>
      <c r="K14" s="65"/>
      <c r="N14" s="46">
        <v>784</v>
      </c>
      <c r="O14" s="105">
        <f t="shared" si="0"/>
        <v>0.43069597620000005</v>
      </c>
      <c r="P14" s="67" t="s">
        <v>4</v>
      </c>
      <c r="Q14" s="67" t="s">
        <v>6</v>
      </c>
      <c r="R14" s="46" t="s">
        <v>200</v>
      </c>
      <c r="S14" s="46" t="s">
        <v>201</v>
      </c>
      <c r="T14" s="46" t="s">
        <v>202</v>
      </c>
      <c r="U14" s="68">
        <f t="shared" si="1"/>
        <v>119.07205852331917</v>
      </c>
      <c r="V14" s="46" t="s">
        <v>1</v>
      </c>
      <c r="W14" s="46" t="s">
        <v>203</v>
      </c>
      <c r="X14" s="46" t="s">
        <v>204</v>
      </c>
      <c r="Y14" s="46" t="s">
        <v>205</v>
      </c>
      <c r="Z14" s="46" t="s">
        <v>206</v>
      </c>
      <c r="AA14" s="46" t="s">
        <v>207</v>
      </c>
      <c r="AB14" s="46" t="s">
        <v>208</v>
      </c>
      <c r="AC14" s="69" t="s">
        <v>209</v>
      </c>
      <c r="AD14" s="46">
        <v>5</v>
      </c>
      <c r="AE14" s="46">
        <v>5</v>
      </c>
      <c r="AF14" s="46">
        <v>4</v>
      </c>
      <c r="AG14" s="46" t="s">
        <v>210</v>
      </c>
      <c r="AH14" s="46">
        <v>0</v>
      </c>
      <c r="AI14" s="46">
        <v>2.5</v>
      </c>
      <c r="AJ14" s="46" t="s">
        <v>5</v>
      </c>
      <c r="AK14" s="70">
        <v>5</v>
      </c>
      <c r="AL14" s="46">
        <v>784</v>
      </c>
      <c r="AM14" s="46">
        <f t="shared" si="2"/>
        <v>0.43069597620000005</v>
      </c>
      <c r="AN14" s="66" t="b">
        <v>0</v>
      </c>
      <c r="AO14" s="46">
        <v>0.101767</v>
      </c>
      <c r="AP14" s="46" t="s">
        <v>211</v>
      </c>
      <c r="AQ14" s="46" t="s">
        <v>229</v>
      </c>
      <c r="AR14" s="46" t="s">
        <v>252</v>
      </c>
      <c r="AT14" s="46">
        <v>88301</v>
      </c>
      <c r="AU14" s="46">
        <v>0</v>
      </c>
      <c r="AV14" s="46">
        <v>0</v>
      </c>
      <c r="AW14" s="46" t="s">
        <v>251</v>
      </c>
      <c r="AX14" s="46" t="s">
        <v>253</v>
      </c>
      <c r="AY14" s="46">
        <v>18.0383</v>
      </c>
      <c r="AZ14" s="46">
        <v>0</v>
      </c>
      <c r="BA14" s="61" t="s">
        <v>215</v>
      </c>
      <c r="BB14" s="62">
        <v>0</v>
      </c>
      <c r="BC14" s="46">
        <v>47</v>
      </c>
      <c r="BG14" s="46" t="s">
        <v>216</v>
      </c>
      <c r="BH14" s="46" t="s">
        <v>217</v>
      </c>
      <c r="BI14" s="46" t="s">
        <v>218</v>
      </c>
      <c r="BL14" s="46" t="s">
        <v>1</v>
      </c>
      <c r="BM14" s="46">
        <v>1.2</v>
      </c>
      <c r="BN14" s="46">
        <f t="shared" si="3"/>
        <v>19.072058523319171</v>
      </c>
    </row>
    <row r="15" spans="1:66">
      <c r="A15" s="63" t="s">
        <v>157</v>
      </c>
      <c r="B15" s="64">
        <v>795</v>
      </c>
      <c r="C15" s="63" t="s">
        <v>254</v>
      </c>
      <c r="D15" s="64">
        <v>2.1473604599999998E-2</v>
      </c>
      <c r="E15" s="65"/>
      <c r="F15" s="65"/>
      <c r="G15" s="65"/>
      <c r="H15" s="65"/>
      <c r="I15" s="65"/>
      <c r="J15" s="65"/>
      <c r="K15" s="65"/>
      <c r="N15" s="46">
        <v>795</v>
      </c>
      <c r="O15" s="105">
        <f t="shared" si="0"/>
        <v>2.1473604599999998E-2</v>
      </c>
      <c r="P15" s="67" t="s">
        <v>4</v>
      </c>
      <c r="Q15" s="67" t="s">
        <v>6</v>
      </c>
      <c r="R15" s="46" t="s">
        <v>200</v>
      </c>
      <c r="S15" s="46" t="s">
        <v>201</v>
      </c>
      <c r="T15" s="46" t="s">
        <v>202</v>
      </c>
      <c r="U15" s="68">
        <f t="shared" si="1"/>
        <v>119.07205852331917</v>
      </c>
      <c r="V15" s="46" t="s">
        <v>1</v>
      </c>
      <c r="W15" s="46" t="s">
        <v>203</v>
      </c>
      <c r="X15" s="46" t="s">
        <v>204</v>
      </c>
      <c r="Y15" s="46" t="s">
        <v>205</v>
      </c>
      <c r="Z15" s="46" t="s">
        <v>206</v>
      </c>
      <c r="AA15" s="46" t="s">
        <v>207</v>
      </c>
      <c r="AB15" s="46" t="s">
        <v>208</v>
      </c>
      <c r="AC15" s="69" t="s">
        <v>209</v>
      </c>
      <c r="AD15" s="46">
        <v>5</v>
      </c>
      <c r="AE15" s="46">
        <v>5</v>
      </c>
      <c r="AF15" s="46">
        <v>4</v>
      </c>
      <c r="AG15" s="46" t="s">
        <v>210</v>
      </c>
      <c r="AH15" s="46">
        <v>0</v>
      </c>
      <c r="AI15" s="46">
        <v>2.5</v>
      </c>
      <c r="AJ15" s="46" t="s">
        <v>5</v>
      </c>
      <c r="AK15" s="70">
        <v>5</v>
      </c>
      <c r="AL15" s="46">
        <v>795</v>
      </c>
      <c r="AM15" s="46">
        <f t="shared" si="2"/>
        <v>2.1473604599999998E-2</v>
      </c>
      <c r="AN15" s="66" t="b">
        <v>0</v>
      </c>
      <c r="AO15" s="46">
        <v>1.2019E-2</v>
      </c>
      <c r="AP15" s="46" t="s">
        <v>211</v>
      </c>
      <c r="AQ15" s="46" t="s">
        <v>212</v>
      </c>
      <c r="AR15" s="46" t="s">
        <v>255</v>
      </c>
      <c r="AT15" s="46">
        <v>84115</v>
      </c>
      <c r="AU15" s="46">
        <v>0</v>
      </c>
      <c r="AV15" s="46">
        <v>0</v>
      </c>
      <c r="AW15" s="46" t="s">
        <v>254</v>
      </c>
      <c r="AX15" s="46" t="s">
        <v>256</v>
      </c>
      <c r="AY15" s="46">
        <v>35.453000000000003</v>
      </c>
      <c r="AZ15" s="46">
        <v>0</v>
      </c>
      <c r="BA15" s="61" t="s">
        <v>215</v>
      </c>
      <c r="BB15" s="62">
        <v>0</v>
      </c>
      <c r="BC15" s="46">
        <v>47</v>
      </c>
      <c r="BG15" s="46" t="s">
        <v>216</v>
      </c>
      <c r="BH15" s="46" t="s">
        <v>217</v>
      </c>
      <c r="BI15" s="46" t="s">
        <v>218</v>
      </c>
      <c r="BL15" s="46" t="s">
        <v>1</v>
      </c>
      <c r="BM15" s="46">
        <v>1.2</v>
      </c>
      <c r="BN15" s="46">
        <f t="shared" si="3"/>
        <v>19.072058523319171</v>
      </c>
    </row>
    <row r="16" spans="1:66">
      <c r="A16" s="63" t="s">
        <v>157</v>
      </c>
      <c r="B16" s="64">
        <v>797</v>
      </c>
      <c r="C16" s="63" t="s">
        <v>257</v>
      </c>
      <c r="D16" s="64">
        <v>44.368899999999996</v>
      </c>
      <c r="E16" s="65"/>
      <c r="F16" s="65"/>
      <c r="G16" s="65"/>
      <c r="H16" s="65"/>
      <c r="I16" s="65"/>
      <c r="J16" s="65"/>
      <c r="K16" s="65"/>
      <c r="N16" s="46">
        <v>797</v>
      </c>
      <c r="O16" s="105">
        <f t="shared" si="0"/>
        <v>44.368899999999996</v>
      </c>
      <c r="P16" s="67" t="s">
        <v>4</v>
      </c>
      <c r="Q16" s="67" t="s">
        <v>6</v>
      </c>
      <c r="R16" s="46" t="s">
        <v>200</v>
      </c>
      <c r="S16" s="46" t="s">
        <v>201</v>
      </c>
      <c r="T16" s="46" t="s">
        <v>202</v>
      </c>
      <c r="U16" s="68">
        <f t="shared" si="1"/>
        <v>119.07205852331917</v>
      </c>
      <c r="V16" s="46" t="s">
        <v>1</v>
      </c>
      <c r="W16" s="46" t="s">
        <v>203</v>
      </c>
      <c r="X16" s="46" t="s">
        <v>204</v>
      </c>
      <c r="Y16" s="46" t="s">
        <v>205</v>
      </c>
      <c r="Z16" s="46" t="s">
        <v>206</v>
      </c>
      <c r="AA16" s="46" t="s">
        <v>207</v>
      </c>
      <c r="AB16" s="46" t="s">
        <v>208</v>
      </c>
      <c r="AC16" s="69" t="s">
        <v>209</v>
      </c>
      <c r="AD16" s="46">
        <v>5</v>
      </c>
      <c r="AE16" s="46">
        <v>5</v>
      </c>
      <c r="AF16" s="46">
        <v>4</v>
      </c>
      <c r="AG16" s="46" t="s">
        <v>210</v>
      </c>
      <c r="AH16" s="46">
        <v>0</v>
      </c>
      <c r="AI16" s="46">
        <v>2.5</v>
      </c>
      <c r="AJ16" s="46" t="s">
        <v>5</v>
      </c>
      <c r="AK16" s="70">
        <v>5</v>
      </c>
      <c r="AL16" s="46">
        <v>797</v>
      </c>
      <c r="AM16" s="46">
        <f t="shared" si="2"/>
        <v>44.368899999999996</v>
      </c>
      <c r="AN16" s="66" t="b">
        <v>0</v>
      </c>
      <c r="AO16" s="46">
        <v>4.2958400000000001</v>
      </c>
      <c r="AP16" s="46" t="s">
        <v>211</v>
      </c>
      <c r="AQ16" s="46" t="s">
        <v>258</v>
      </c>
      <c r="AR16" s="46" t="s">
        <v>259</v>
      </c>
      <c r="AT16" s="46">
        <v>12116</v>
      </c>
      <c r="AU16" s="46">
        <v>0</v>
      </c>
      <c r="AV16" s="46">
        <v>0</v>
      </c>
      <c r="AW16" s="46" t="s">
        <v>257</v>
      </c>
      <c r="AX16" s="46" t="s">
        <v>260</v>
      </c>
      <c r="AY16" s="46">
        <v>12.010999999999999</v>
      </c>
      <c r="AZ16" s="46">
        <v>0</v>
      </c>
      <c r="BA16" s="61" t="s">
        <v>215</v>
      </c>
      <c r="BB16" s="62">
        <v>0</v>
      </c>
      <c r="BC16" s="46">
        <v>47</v>
      </c>
      <c r="BG16" s="46" t="s">
        <v>216</v>
      </c>
      <c r="BH16" s="46" t="s">
        <v>217</v>
      </c>
      <c r="BI16" s="46" t="s">
        <v>218</v>
      </c>
      <c r="BL16" s="46" t="s">
        <v>1</v>
      </c>
      <c r="BM16" s="46">
        <v>1.2</v>
      </c>
      <c r="BN16" s="46">
        <f t="shared" si="3"/>
        <v>19.072058523319171</v>
      </c>
    </row>
    <row r="17" spans="1:66">
      <c r="A17" s="63" t="s">
        <v>157</v>
      </c>
      <c r="B17" s="64">
        <v>2670</v>
      </c>
      <c r="C17" s="63" t="s">
        <v>261</v>
      </c>
      <c r="D17" s="64">
        <v>0.40638518549999997</v>
      </c>
      <c r="E17" s="65"/>
      <c r="F17" s="65"/>
      <c r="G17" s="65"/>
      <c r="H17" s="65"/>
      <c r="I17" s="65"/>
      <c r="J17" s="65"/>
      <c r="K17" s="65"/>
      <c r="N17" s="46">
        <v>2670</v>
      </c>
      <c r="O17" s="92">
        <f t="shared" si="0"/>
        <v>0.40638518549999997</v>
      </c>
      <c r="P17" s="67" t="s">
        <v>4</v>
      </c>
      <c r="Q17" s="67" t="s">
        <v>6</v>
      </c>
      <c r="R17" s="46" t="s">
        <v>200</v>
      </c>
      <c r="S17" s="46" t="s">
        <v>201</v>
      </c>
      <c r="T17" s="46" t="s">
        <v>202</v>
      </c>
      <c r="U17" s="68">
        <f t="shared" si="1"/>
        <v>119.07205852331917</v>
      </c>
      <c r="V17" s="46" t="s">
        <v>1</v>
      </c>
      <c r="W17" s="46" t="s">
        <v>203</v>
      </c>
      <c r="X17" s="46" t="s">
        <v>204</v>
      </c>
      <c r="Y17" s="46" t="s">
        <v>205</v>
      </c>
      <c r="Z17" s="46" t="s">
        <v>206</v>
      </c>
      <c r="AA17" s="46" t="s">
        <v>207</v>
      </c>
      <c r="AB17" s="46" t="s">
        <v>208</v>
      </c>
      <c r="AC17" s="69" t="s">
        <v>209</v>
      </c>
      <c r="AD17" s="46">
        <v>5</v>
      </c>
      <c r="AE17" s="46">
        <v>5</v>
      </c>
      <c r="AF17" s="46">
        <v>4</v>
      </c>
      <c r="AG17" s="46" t="s">
        <v>210</v>
      </c>
      <c r="AH17" s="46">
        <v>0</v>
      </c>
      <c r="AI17" s="46">
        <v>2.5</v>
      </c>
      <c r="AJ17" s="46" t="s">
        <v>5</v>
      </c>
      <c r="AK17" s="70">
        <v>5</v>
      </c>
      <c r="AL17" s="46">
        <v>2670</v>
      </c>
      <c r="AM17" s="46">
        <f t="shared" si="2"/>
        <v>0.40638518549999997</v>
      </c>
      <c r="AN17" s="66" t="b">
        <v>1</v>
      </c>
      <c r="AO17" s="46">
        <v>0.23325100000000001</v>
      </c>
      <c r="AP17" s="46" t="s">
        <v>211</v>
      </c>
      <c r="AQ17" s="46" t="s">
        <v>229</v>
      </c>
      <c r="AU17" s="46">
        <v>0</v>
      </c>
      <c r="AV17" s="46">
        <v>0</v>
      </c>
      <c r="AW17" s="46" t="s">
        <v>261</v>
      </c>
      <c r="AX17" s="46" t="s">
        <v>262</v>
      </c>
      <c r="AY17" s="46">
        <v>16</v>
      </c>
      <c r="AZ17" s="46">
        <v>0</v>
      </c>
      <c r="BA17" s="61" t="s">
        <v>215</v>
      </c>
      <c r="BB17" s="62">
        <v>0</v>
      </c>
      <c r="BC17" s="46">
        <v>47</v>
      </c>
      <c r="BG17" s="46" t="s">
        <v>216</v>
      </c>
      <c r="BH17" s="46" t="s">
        <v>217</v>
      </c>
      <c r="BI17" s="46" t="s">
        <v>218</v>
      </c>
      <c r="BL17" s="46" t="s">
        <v>1</v>
      </c>
      <c r="BM17" s="46">
        <v>1.2</v>
      </c>
      <c r="BN17" s="46">
        <f t="shared" si="3"/>
        <v>19.072058523319171</v>
      </c>
    </row>
    <row r="18" spans="1:66">
      <c r="A18" s="63" t="s">
        <v>157</v>
      </c>
      <c r="B18" s="64">
        <v>2669</v>
      </c>
      <c r="C18" s="63" t="s">
        <v>263</v>
      </c>
      <c r="D18" s="64">
        <v>8.5279138434000004</v>
      </c>
      <c r="E18" s="65"/>
      <c r="F18" s="65"/>
      <c r="G18" s="65"/>
      <c r="H18" s="65"/>
      <c r="I18" s="65"/>
      <c r="J18" s="65"/>
      <c r="K18" s="65"/>
      <c r="N18" s="46">
        <v>3249</v>
      </c>
      <c r="O18" s="92">
        <f t="shared" ref="O18:O27" si="5">VLOOKUP(N18,J:L,3,FALSE)</f>
        <v>7.6081054269843715</v>
      </c>
      <c r="P18" s="67" t="s">
        <v>4</v>
      </c>
      <c r="Q18" s="67" t="s">
        <v>6</v>
      </c>
      <c r="R18" s="46" t="s">
        <v>200</v>
      </c>
      <c r="S18" s="46" t="s">
        <v>201</v>
      </c>
      <c r="T18" s="46" t="s">
        <v>202</v>
      </c>
      <c r="U18" s="68">
        <f t="shared" si="1"/>
        <v>119.07205852331917</v>
      </c>
      <c r="V18" s="46" t="s">
        <v>1</v>
      </c>
      <c r="W18" s="46" t="s">
        <v>203</v>
      </c>
      <c r="X18" s="46" t="s">
        <v>204</v>
      </c>
      <c r="Y18" s="46" t="s">
        <v>205</v>
      </c>
      <c r="Z18" s="46" t="s">
        <v>206</v>
      </c>
      <c r="AA18" s="46" t="s">
        <v>207</v>
      </c>
      <c r="AB18" s="46" t="s">
        <v>208</v>
      </c>
      <c r="AC18" s="69" t="s">
        <v>209</v>
      </c>
      <c r="AD18" s="46">
        <v>5</v>
      </c>
      <c r="AE18" s="46">
        <v>5</v>
      </c>
      <c r="AF18" s="46">
        <v>4</v>
      </c>
      <c r="AG18" s="46" t="s">
        <v>210</v>
      </c>
      <c r="AH18" s="46">
        <v>0</v>
      </c>
      <c r="AI18" s="46">
        <v>2.5</v>
      </c>
      <c r="AJ18" s="46" t="s">
        <v>5</v>
      </c>
      <c r="AK18" s="70">
        <v>5</v>
      </c>
      <c r="AL18" s="46">
        <v>3249</v>
      </c>
      <c r="AM18" s="46">
        <f t="shared" ref="AM18:AM27" si="6">VLOOKUP(AL18,J:L,3,FALSE)</f>
        <v>7.6081054269843715</v>
      </c>
      <c r="AN18" s="66" t="b">
        <v>1</v>
      </c>
      <c r="AO18" s="46">
        <v>1.5215973253975748</v>
      </c>
      <c r="AP18" s="46" t="s">
        <v>211</v>
      </c>
      <c r="AQ18" s="46" t="s">
        <v>264</v>
      </c>
      <c r="AS18" s="46" t="s">
        <v>265</v>
      </c>
      <c r="AT18" s="46">
        <v>11102</v>
      </c>
      <c r="AU18" s="46">
        <v>0</v>
      </c>
      <c r="AV18" s="46">
        <v>0</v>
      </c>
      <c r="AW18" s="46" t="str">
        <f>VLOOKUP(AL18,'New species'!A:K,11,FALSE)</f>
        <v>PNCOMP1</v>
      </c>
      <c r="AX18" s="46" t="s">
        <v>61</v>
      </c>
      <c r="AY18" s="46">
        <v>12.010999999999999</v>
      </c>
      <c r="AZ18" s="46">
        <v>0</v>
      </c>
      <c r="BA18" s="61" t="s">
        <v>215</v>
      </c>
      <c r="BB18" s="62">
        <v>6.7000000000000004E-2</v>
      </c>
      <c r="BC18" s="46">
        <v>47</v>
      </c>
      <c r="BG18" s="46" t="s">
        <v>216</v>
      </c>
      <c r="BH18" s="46" t="s">
        <v>217</v>
      </c>
      <c r="BI18" s="46" t="s">
        <v>218</v>
      </c>
      <c r="BL18" s="46" t="s">
        <v>1</v>
      </c>
      <c r="BM18" s="46">
        <v>1.2</v>
      </c>
      <c r="BN18" s="46">
        <f t="shared" si="3"/>
        <v>19.072058523319171</v>
      </c>
    </row>
    <row r="19" spans="1:66">
      <c r="A19" s="63" t="s">
        <v>157</v>
      </c>
      <c r="B19" s="64">
        <v>2671</v>
      </c>
      <c r="C19" s="63" t="s">
        <v>266</v>
      </c>
      <c r="D19" s="64">
        <v>1.3953392502000002</v>
      </c>
      <c r="E19" s="65"/>
      <c r="F19" s="65" t="s">
        <v>267</v>
      </c>
      <c r="G19" s="65"/>
      <c r="H19" s="65"/>
      <c r="I19" s="65"/>
      <c r="J19" s="65"/>
      <c r="K19" s="65"/>
      <c r="N19" s="46">
        <v>3248</v>
      </c>
      <c r="O19" s="92">
        <f t="shared" si="5"/>
        <v>2.1126514288045581</v>
      </c>
      <c r="P19" s="67" t="s">
        <v>4</v>
      </c>
      <c r="Q19" s="67" t="s">
        <v>6</v>
      </c>
      <c r="R19" s="46" t="s">
        <v>200</v>
      </c>
      <c r="S19" s="46" t="s">
        <v>201</v>
      </c>
      <c r="T19" s="46" t="s">
        <v>202</v>
      </c>
      <c r="U19" s="68">
        <f t="shared" si="1"/>
        <v>119.07205852331917</v>
      </c>
      <c r="V19" s="46" t="s">
        <v>1</v>
      </c>
      <c r="W19" s="46" t="s">
        <v>203</v>
      </c>
      <c r="X19" s="46" t="s">
        <v>204</v>
      </c>
      <c r="Y19" s="46" t="s">
        <v>205</v>
      </c>
      <c r="Z19" s="46" t="s">
        <v>206</v>
      </c>
      <c r="AA19" s="46" t="s">
        <v>207</v>
      </c>
      <c r="AB19" s="46" t="s">
        <v>208</v>
      </c>
      <c r="AC19" s="69" t="s">
        <v>209</v>
      </c>
      <c r="AD19" s="46">
        <v>5</v>
      </c>
      <c r="AE19" s="46">
        <v>5</v>
      </c>
      <c r="AF19" s="46">
        <v>4</v>
      </c>
      <c r="AG19" s="46" t="s">
        <v>210</v>
      </c>
      <c r="AH19" s="46">
        <v>0</v>
      </c>
      <c r="AI19" s="46">
        <v>2.5</v>
      </c>
      <c r="AJ19" s="46" t="s">
        <v>5</v>
      </c>
      <c r="AK19" s="70">
        <v>5</v>
      </c>
      <c r="AL19" s="46">
        <v>3248</v>
      </c>
      <c r="AM19" s="46">
        <f t="shared" si="6"/>
        <v>2.1126514288045581</v>
      </c>
      <c r="AN19" s="66" t="b">
        <v>1</v>
      </c>
      <c r="AO19" s="46">
        <v>0.42252368798214124</v>
      </c>
      <c r="AP19" s="46" t="s">
        <v>211</v>
      </c>
      <c r="AQ19" s="46" t="s">
        <v>268</v>
      </c>
      <c r="AS19" s="46" t="s">
        <v>265</v>
      </c>
      <c r="AT19" s="46">
        <v>11102</v>
      </c>
      <c r="AU19" s="46">
        <v>0</v>
      </c>
      <c r="AV19" s="46">
        <v>0</v>
      </c>
      <c r="AW19" s="46" t="s">
        <v>235</v>
      </c>
      <c r="AX19" s="46" t="s">
        <v>60</v>
      </c>
      <c r="AY19" s="46">
        <v>12.010999999999999</v>
      </c>
      <c r="AZ19" s="46">
        <v>0</v>
      </c>
      <c r="BA19" s="61" t="s">
        <v>215</v>
      </c>
      <c r="BB19" s="62">
        <v>6.7000000000000004E-2</v>
      </c>
      <c r="BC19" s="46">
        <v>47</v>
      </c>
      <c r="BG19" s="46" t="s">
        <v>216</v>
      </c>
      <c r="BH19" s="46" t="s">
        <v>217</v>
      </c>
      <c r="BI19" s="46" t="s">
        <v>218</v>
      </c>
      <c r="BL19" s="46" t="s">
        <v>1</v>
      </c>
      <c r="BM19" s="46">
        <v>1.2</v>
      </c>
      <c r="BN19" s="46">
        <f t="shared" si="3"/>
        <v>19.072058523319171</v>
      </c>
    </row>
    <row r="20" spans="1:66">
      <c r="N20" s="46">
        <v>3247</v>
      </c>
      <c r="O20" s="92">
        <f t="shared" si="5"/>
        <v>4.5903578598533539</v>
      </c>
      <c r="P20" s="67" t="s">
        <v>4</v>
      </c>
      <c r="Q20" s="67" t="s">
        <v>6</v>
      </c>
      <c r="R20" s="46" t="s">
        <v>200</v>
      </c>
      <c r="S20" s="46" t="s">
        <v>201</v>
      </c>
      <c r="T20" s="46" t="s">
        <v>202</v>
      </c>
      <c r="U20" s="68">
        <f t="shared" si="1"/>
        <v>119.07205852331917</v>
      </c>
      <c r="V20" s="46" t="s">
        <v>1</v>
      </c>
      <c r="W20" s="46" t="s">
        <v>203</v>
      </c>
      <c r="X20" s="46" t="s">
        <v>204</v>
      </c>
      <c r="Y20" s="46" t="s">
        <v>205</v>
      </c>
      <c r="Z20" s="46" t="s">
        <v>206</v>
      </c>
      <c r="AA20" s="46" t="s">
        <v>207</v>
      </c>
      <c r="AB20" s="46" t="s">
        <v>208</v>
      </c>
      <c r="AC20" s="69" t="s">
        <v>209</v>
      </c>
      <c r="AD20" s="46">
        <v>5</v>
      </c>
      <c r="AE20" s="46">
        <v>5</v>
      </c>
      <c r="AF20" s="46">
        <v>4</v>
      </c>
      <c r="AG20" s="46" t="s">
        <v>210</v>
      </c>
      <c r="AH20" s="46">
        <v>0</v>
      </c>
      <c r="AI20" s="46">
        <v>2.5</v>
      </c>
      <c r="AJ20" s="46" t="s">
        <v>5</v>
      </c>
      <c r="AK20" s="70">
        <v>5</v>
      </c>
      <c r="AL20" s="46">
        <v>3247</v>
      </c>
      <c r="AM20" s="46">
        <f t="shared" si="6"/>
        <v>4.5903578598533539</v>
      </c>
      <c r="AN20" s="66" t="b">
        <v>1</v>
      </c>
      <c r="AO20" s="46">
        <v>0.91805723635182568</v>
      </c>
      <c r="AP20" s="46" t="s">
        <v>211</v>
      </c>
      <c r="AQ20" s="46" t="s">
        <v>269</v>
      </c>
      <c r="AS20" s="46" t="s">
        <v>265</v>
      </c>
      <c r="AT20" s="46">
        <v>11102</v>
      </c>
      <c r="AU20" s="46">
        <v>0</v>
      </c>
      <c r="AV20" s="46">
        <v>0</v>
      </c>
      <c r="AW20" s="46" t="s">
        <v>235</v>
      </c>
      <c r="AX20" s="46" t="s">
        <v>59</v>
      </c>
      <c r="AY20" s="46">
        <v>12.010999999999999</v>
      </c>
      <c r="AZ20" s="46">
        <v>0</v>
      </c>
      <c r="BA20" s="61" t="s">
        <v>215</v>
      </c>
      <c r="BB20" s="62">
        <v>6.7000000000000004E-2</v>
      </c>
      <c r="BC20" s="46">
        <v>47</v>
      </c>
      <c r="BG20" s="46" t="s">
        <v>216</v>
      </c>
      <c r="BH20" s="46" t="s">
        <v>217</v>
      </c>
      <c r="BI20" s="46" t="s">
        <v>218</v>
      </c>
      <c r="BL20" s="46" t="s">
        <v>1</v>
      </c>
      <c r="BM20" s="46">
        <v>1.2</v>
      </c>
      <c r="BN20" s="46">
        <f t="shared" si="3"/>
        <v>19.072058523319171</v>
      </c>
    </row>
    <row r="21" spans="1:66">
      <c r="N21" s="46">
        <v>3246</v>
      </c>
      <c r="O21" s="92">
        <f t="shared" si="5"/>
        <v>21.942921808057431</v>
      </c>
      <c r="P21" s="67" t="s">
        <v>4</v>
      </c>
      <c r="Q21" s="67" t="s">
        <v>6</v>
      </c>
      <c r="R21" s="46" t="s">
        <v>200</v>
      </c>
      <c r="S21" s="46" t="s">
        <v>201</v>
      </c>
      <c r="T21" s="46" t="s">
        <v>202</v>
      </c>
      <c r="U21" s="68">
        <f t="shared" si="1"/>
        <v>119.07205852331917</v>
      </c>
      <c r="V21" s="46" t="s">
        <v>1</v>
      </c>
      <c r="W21" s="46" t="s">
        <v>203</v>
      </c>
      <c r="X21" s="46" t="s">
        <v>204</v>
      </c>
      <c r="Y21" s="46" t="s">
        <v>205</v>
      </c>
      <c r="Z21" s="46" t="s">
        <v>206</v>
      </c>
      <c r="AA21" s="46" t="s">
        <v>207</v>
      </c>
      <c r="AB21" s="46" t="s">
        <v>208</v>
      </c>
      <c r="AC21" s="69" t="s">
        <v>209</v>
      </c>
      <c r="AD21" s="46">
        <v>5</v>
      </c>
      <c r="AE21" s="46">
        <v>5</v>
      </c>
      <c r="AF21" s="46">
        <v>4</v>
      </c>
      <c r="AG21" s="46" t="s">
        <v>210</v>
      </c>
      <c r="AH21" s="46">
        <v>0</v>
      </c>
      <c r="AI21" s="46">
        <v>2.5</v>
      </c>
      <c r="AJ21" s="46" t="s">
        <v>5</v>
      </c>
      <c r="AK21" s="70">
        <v>5</v>
      </c>
      <c r="AL21" s="46">
        <v>3246</v>
      </c>
      <c r="AM21" s="46">
        <f t="shared" si="6"/>
        <v>21.942921808057431</v>
      </c>
      <c r="AN21" s="66" t="b">
        <v>1</v>
      </c>
      <c r="AO21" s="46">
        <v>4.3885158341953252</v>
      </c>
      <c r="AP21" s="46" t="s">
        <v>211</v>
      </c>
      <c r="AQ21" s="46" t="s">
        <v>270</v>
      </c>
      <c r="AS21" s="46" t="s">
        <v>265</v>
      </c>
      <c r="AT21" s="46">
        <v>11102</v>
      </c>
      <c r="AU21" s="46">
        <v>0</v>
      </c>
      <c r="AV21" s="46">
        <v>0</v>
      </c>
      <c r="AW21" s="46" t="s">
        <v>235</v>
      </c>
      <c r="AX21" s="46" t="s">
        <v>58</v>
      </c>
      <c r="AY21" s="46">
        <v>12.010999999999999</v>
      </c>
      <c r="AZ21" s="46">
        <v>0</v>
      </c>
      <c r="BA21" s="61" t="s">
        <v>215</v>
      </c>
      <c r="BB21" s="62">
        <v>6.7000000000000004E-2</v>
      </c>
      <c r="BC21" s="46">
        <v>47</v>
      </c>
      <c r="BG21" s="46" t="s">
        <v>216</v>
      </c>
      <c r="BH21" s="46" t="s">
        <v>217</v>
      </c>
      <c r="BI21" s="46" t="s">
        <v>218</v>
      </c>
      <c r="BL21" s="46" t="s">
        <v>1</v>
      </c>
      <c r="BM21" s="46">
        <v>1.2</v>
      </c>
      <c r="BN21" s="46">
        <f t="shared" si="3"/>
        <v>19.072058523319171</v>
      </c>
    </row>
    <row r="22" spans="1:66">
      <c r="N22" s="46">
        <v>3245</v>
      </c>
      <c r="O22" s="92">
        <f t="shared" si="5"/>
        <v>23.441204613020268</v>
      </c>
      <c r="P22" s="67" t="s">
        <v>4</v>
      </c>
      <c r="Q22" s="67" t="s">
        <v>6</v>
      </c>
      <c r="R22" s="46" t="s">
        <v>200</v>
      </c>
      <c r="S22" s="46" t="s">
        <v>201</v>
      </c>
      <c r="T22" s="46" t="s">
        <v>202</v>
      </c>
      <c r="U22" s="68">
        <f t="shared" si="1"/>
        <v>119.07205852331917</v>
      </c>
      <c r="V22" s="46" t="s">
        <v>1</v>
      </c>
      <c r="W22" s="46" t="s">
        <v>203</v>
      </c>
      <c r="X22" s="46" t="s">
        <v>204</v>
      </c>
      <c r="Y22" s="46" t="s">
        <v>205</v>
      </c>
      <c r="Z22" s="46" t="s">
        <v>206</v>
      </c>
      <c r="AA22" s="46" t="s">
        <v>207</v>
      </c>
      <c r="AB22" s="46" t="s">
        <v>208</v>
      </c>
      <c r="AC22" s="69" t="s">
        <v>209</v>
      </c>
      <c r="AD22" s="46">
        <v>5</v>
      </c>
      <c r="AE22" s="46">
        <v>5</v>
      </c>
      <c r="AF22" s="46">
        <v>4</v>
      </c>
      <c r="AG22" s="46" t="s">
        <v>210</v>
      </c>
      <c r="AH22" s="46">
        <v>0</v>
      </c>
      <c r="AI22" s="46">
        <v>2.5</v>
      </c>
      <c r="AJ22" s="46" t="s">
        <v>5</v>
      </c>
      <c r="AK22" s="70">
        <v>5</v>
      </c>
      <c r="AL22" s="46">
        <v>3245</v>
      </c>
      <c r="AM22" s="46">
        <f t="shared" si="6"/>
        <v>23.441204613020268</v>
      </c>
      <c r="AN22" s="66" t="b">
        <v>1</v>
      </c>
      <c r="AO22" s="46">
        <v>4.6881677160731323</v>
      </c>
      <c r="AP22" s="46" t="s">
        <v>211</v>
      </c>
      <c r="AQ22" s="46" t="s">
        <v>271</v>
      </c>
      <c r="AS22" s="46" t="s">
        <v>265</v>
      </c>
      <c r="AT22" s="46">
        <v>11102</v>
      </c>
      <c r="AU22" s="46">
        <v>0</v>
      </c>
      <c r="AV22" s="46">
        <v>0</v>
      </c>
      <c r="AW22" s="46" t="s">
        <v>235</v>
      </c>
      <c r="AX22" s="46" t="s">
        <v>56</v>
      </c>
      <c r="AY22" s="46">
        <v>12.010999999999999</v>
      </c>
      <c r="AZ22" s="46">
        <v>0</v>
      </c>
      <c r="BA22" s="61" t="s">
        <v>215</v>
      </c>
      <c r="BB22" s="62">
        <v>6.7000000000000004E-2</v>
      </c>
      <c r="BC22" s="46">
        <v>47</v>
      </c>
      <c r="BG22" s="46" t="s">
        <v>216</v>
      </c>
      <c r="BH22" s="46" t="s">
        <v>217</v>
      </c>
      <c r="BI22" s="46" t="s">
        <v>218</v>
      </c>
      <c r="BL22" s="46" t="s">
        <v>1</v>
      </c>
      <c r="BM22" s="46">
        <v>1.2</v>
      </c>
      <c r="BN22" s="46">
        <f t="shared" si="3"/>
        <v>19.072058523319171</v>
      </c>
    </row>
    <row r="23" spans="1:66">
      <c r="N23" s="46">
        <v>3254</v>
      </c>
      <c r="O23" s="92">
        <f t="shared" si="5"/>
        <v>1.5216250558720554</v>
      </c>
      <c r="P23" s="67" t="s">
        <v>4</v>
      </c>
      <c r="Q23" s="67" t="s">
        <v>6</v>
      </c>
      <c r="R23" s="46" t="s">
        <v>200</v>
      </c>
      <c r="S23" s="46" t="s">
        <v>201</v>
      </c>
      <c r="T23" s="46" t="s">
        <v>202</v>
      </c>
      <c r="U23" s="68">
        <f t="shared" si="1"/>
        <v>119.07205852331917</v>
      </c>
      <c r="V23" s="46" t="s">
        <v>1</v>
      </c>
      <c r="W23" s="46" t="s">
        <v>203</v>
      </c>
      <c r="X23" s="46" t="s">
        <v>204</v>
      </c>
      <c r="Y23" s="46" t="s">
        <v>205</v>
      </c>
      <c r="Z23" s="46" t="s">
        <v>206</v>
      </c>
      <c r="AA23" s="46" t="s">
        <v>207</v>
      </c>
      <c r="AB23" s="46" t="s">
        <v>208</v>
      </c>
      <c r="AC23" s="69" t="s">
        <v>209</v>
      </c>
      <c r="AD23" s="46">
        <v>5</v>
      </c>
      <c r="AE23" s="46">
        <v>5</v>
      </c>
      <c r="AF23" s="46">
        <v>4</v>
      </c>
      <c r="AG23" s="46" t="s">
        <v>210</v>
      </c>
      <c r="AH23" s="46">
        <v>0</v>
      </c>
      <c r="AI23" s="46">
        <v>2.5</v>
      </c>
      <c r="AJ23" s="46" t="s">
        <v>5</v>
      </c>
      <c r="AK23" s="70">
        <v>5</v>
      </c>
      <c r="AL23" s="46">
        <v>3254</v>
      </c>
      <c r="AM23" s="46">
        <f t="shared" si="6"/>
        <v>1.5216250558720554</v>
      </c>
      <c r="AN23" s="66" t="b">
        <v>1</v>
      </c>
      <c r="AO23" s="46">
        <v>0.30431024286182701</v>
      </c>
      <c r="AP23" s="46" t="s">
        <v>211</v>
      </c>
      <c r="AQ23" s="46" t="s">
        <v>272</v>
      </c>
      <c r="AU23" s="46">
        <v>0</v>
      </c>
      <c r="AV23" s="46">
        <v>0</v>
      </c>
      <c r="AW23" s="46" t="s">
        <v>263</v>
      </c>
      <c r="AX23" s="46" t="s">
        <v>67</v>
      </c>
      <c r="AZ23" s="46">
        <v>0</v>
      </c>
      <c r="BA23" s="61" t="s">
        <v>215</v>
      </c>
      <c r="BB23" s="62">
        <v>0.01</v>
      </c>
      <c r="BC23" s="46">
        <v>47</v>
      </c>
      <c r="BG23" s="46" t="s">
        <v>216</v>
      </c>
      <c r="BH23" s="46" t="s">
        <v>217</v>
      </c>
      <c r="BI23" s="46" t="s">
        <v>218</v>
      </c>
      <c r="BL23" s="46" t="s">
        <v>1</v>
      </c>
      <c r="BM23" s="46">
        <v>1.2</v>
      </c>
      <c r="BN23" s="46">
        <f t="shared" si="3"/>
        <v>19.072058523319171</v>
      </c>
    </row>
    <row r="24" spans="1:66">
      <c r="N24" s="46">
        <v>3253</v>
      </c>
      <c r="O24" s="92">
        <f t="shared" si="5"/>
        <v>0.42253138829953241</v>
      </c>
      <c r="P24" s="67" t="s">
        <v>4</v>
      </c>
      <c r="Q24" s="67" t="s">
        <v>6</v>
      </c>
      <c r="R24" s="46" t="s">
        <v>200</v>
      </c>
      <c r="S24" s="46" t="s">
        <v>201</v>
      </c>
      <c r="T24" s="46" t="s">
        <v>202</v>
      </c>
      <c r="U24" s="68">
        <f t="shared" si="1"/>
        <v>119.07205852331917</v>
      </c>
      <c r="V24" s="46" t="s">
        <v>1</v>
      </c>
      <c r="W24" s="46" t="s">
        <v>203</v>
      </c>
      <c r="X24" s="46" t="s">
        <v>204</v>
      </c>
      <c r="Y24" s="46" t="s">
        <v>205</v>
      </c>
      <c r="Z24" s="46" t="s">
        <v>206</v>
      </c>
      <c r="AA24" s="46" t="s">
        <v>207</v>
      </c>
      <c r="AB24" s="46" t="s">
        <v>208</v>
      </c>
      <c r="AC24" s="69" t="s">
        <v>209</v>
      </c>
      <c r="AD24" s="46">
        <v>5</v>
      </c>
      <c r="AE24" s="46">
        <v>5</v>
      </c>
      <c r="AF24" s="46">
        <v>4</v>
      </c>
      <c r="AG24" s="46" t="s">
        <v>210</v>
      </c>
      <c r="AH24" s="46">
        <v>0</v>
      </c>
      <c r="AI24" s="46">
        <v>2.5</v>
      </c>
      <c r="AJ24" s="46" t="s">
        <v>5</v>
      </c>
      <c r="AK24" s="70">
        <v>5</v>
      </c>
      <c r="AL24" s="46">
        <v>3253</v>
      </c>
      <c r="AM24" s="46">
        <f t="shared" si="6"/>
        <v>0.42253138829953241</v>
      </c>
      <c r="AN24" s="66" t="b">
        <v>1</v>
      </c>
      <c r="AO24" s="46">
        <v>8.4502176731366355E-2</v>
      </c>
      <c r="AP24" s="46" t="s">
        <v>211</v>
      </c>
      <c r="AQ24" s="46" t="s">
        <v>273</v>
      </c>
      <c r="AU24" s="46">
        <v>0</v>
      </c>
      <c r="AV24" s="46">
        <v>0</v>
      </c>
      <c r="AW24" s="46" t="s">
        <v>263</v>
      </c>
      <c r="AX24" s="46" t="s">
        <v>66</v>
      </c>
      <c r="AZ24" s="46">
        <v>0</v>
      </c>
      <c r="BA24" s="61" t="s">
        <v>215</v>
      </c>
      <c r="BB24" s="62">
        <v>0.01</v>
      </c>
      <c r="BC24" s="46">
        <v>47</v>
      </c>
      <c r="BG24" s="46" t="s">
        <v>216</v>
      </c>
      <c r="BH24" s="46" t="s">
        <v>217</v>
      </c>
      <c r="BI24" s="46" t="s">
        <v>218</v>
      </c>
      <c r="BL24" s="46" t="s">
        <v>1</v>
      </c>
      <c r="BM24" s="46">
        <v>1.2</v>
      </c>
      <c r="BN24" s="46">
        <f t="shared" si="3"/>
        <v>19.072058523319171</v>
      </c>
    </row>
    <row r="25" spans="1:66">
      <c r="N25" s="46">
        <v>3252</v>
      </c>
      <c r="O25" s="92">
        <f t="shared" si="5"/>
        <v>0.91807396756075943</v>
      </c>
      <c r="P25" s="67" t="s">
        <v>4</v>
      </c>
      <c r="Q25" s="67" t="s">
        <v>6</v>
      </c>
      <c r="R25" s="46" t="s">
        <v>200</v>
      </c>
      <c r="S25" s="46" t="s">
        <v>201</v>
      </c>
      <c r="T25" s="46" t="s">
        <v>202</v>
      </c>
      <c r="U25" s="68">
        <f t="shared" si="1"/>
        <v>119.07205852331917</v>
      </c>
      <c r="V25" s="46" t="s">
        <v>1</v>
      </c>
      <c r="W25" s="46" t="s">
        <v>203</v>
      </c>
      <c r="X25" s="46" t="s">
        <v>204</v>
      </c>
      <c r="Y25" s="46" t="s">
        <v>205</v>
      </c>
      <c r="Z25" s="46" t="s">
        <v>206</v>
      </c>
      <c r="AA25" s="46" t="s">
        <v>207</v>
      </c>
      <c r="AB25" s="46" t="s">
        <v>208</v>
      </c>
      <c r="AC25" s="69" t="s">
        <v>209</v>
      </c>
      <c r="AD25" s="46">
        <v>5</v>
      </c>
      <c r="AE25" s="46">
        <v>5</v>
      </c>
      <c r="AF25" s="46">
        <v>4</v>
      </c>
      <c r="AG25" s="46" t="s">
        <v>210</v>
      </c>
      <c r="AH25" s="46">
        <v>0</v>
      </c>
      <c r="AI25" s="46">
        <v>2.5</v>
      </c>
      <c r="AJ25" s="46" t="s">
        <v>5</v>
      </c>
      <c r="AK25" s="70">
        <v>5</v>
      </c>
      <c r="AL25" s="46">
        <v>3252</v>
      </c>
      <c r="AM25" s="46">
        <f t="shared" si="6"/>
        <v>0.91807396756075943</v>
      </c>
      <c r="AN25" s="66" t="b">
        <v>1</v>
      </c>
      <c r="AO25" s="46">
        <v>0.18360588303629197</v>
      </c>
      <c r="AP25" s="46" t="s">
        <v>211</v>
      </c>
      <c r="AQ25" s="46" t="s">
        <v>274</v>
      </c>
      <c r="AU25" s="46">
        <v>0</v>
      </c>
      <c r="AV25" s="46">
        <v>0</v>
      </c>
      <c r="AW25" s="46" t="s">
        <v>263</v>
      </c>
      <c r="AX25" s="46" t="s">
        <v>65</v>
      </c>
      <c r="AZ25" s="46">
        <v>0</v>
      </c>
      <c r="BA25" s="61" t="s">
        <v>215</v>
      </c>
      <c r="BB25" s="62">
        <v>0.01</v>
      </c>
      <c r="BC25" s="46">
        <v>47</v>
      </c>
      <c r="BG25" s="46" t="s">
        <v>216</v>
      </c>
      <c r="BH25" s="46" t="s">
        <v>217</v>
      </c>
      <c r="BI25" s="46" t="s">
        <v>218</v>
      </c>
      <c r="BL25" s="46" t="s">
        <v>1</v>
      </c>
      <c r="BM25" s="46">
        <v>1.2</v>
      </c>
      <c r="BN25" s="46">
        <f t="shared" si="3"/>
        <v>19.072058523319171</v>
      </c>
    </row>
    <row r="26" spans="1:66">
      <c r="N26" s="46">
        <v>3251</v>
      </c>
      <c r="O26" s="92">
        <f t="shared" si="5"/>
        <v>4.3885958130598484</v>
      </c>
      <c r="P26" s="67" t="s">
        <v>4</v>
      </c>
      <c r="Q26" s="67" t="s">
        <v>6</v>
      </c>
      <c r="R26" s="46" t="s">
        <v>200</v>
      </c>
      <c r="S26" s="46" t="s">
        <v>201</v>
      </c>
      <c r="T26" s="46" t="s">
        <v>202</v>
      </c>
      <c r="U26" s="68">
        <f t="shared" si="1"/>
        <v>119.07205852331917</v>
      </c>
      <c r="V26" s="46" t="s">
        <v>1</v>
      </c>
      <c r="W26" s="46" t="s">
        <v>203</v>
      </c>
      <c r="X26" s="46" t="s">
        <v>204</v>
      </c>
      <c r="Y26" s="46" t="s">
        <v>205</v>
      </c>
      <c r="Z26" s="46" t="s">
        <v>206</v>
      </c>
      <c r="AA26" s="46" t="s">
        <v>207</v>
      </c>
      <c r="AB26" s="46" t="s">
        <v>208</v>
      </c>
      <c r="AC26" s="69" t="s">
        <v>209</v>
      </c>
      <c r="AD26" s="46">
        <v>5</v>
      </c>
      <c r="AE26" s="46">
        <v>5</v>
      </c>
      <c r="AF26" s="46">
        <v>4</v>
      </c>
      <c r="AG26" s="46" t="s">
        <v>210</v>
      </c>
      <c r="AH26" s="46">
        <v>0</v>
      </c>
      <c r="AI26" s="46">
        <v>2.5</v>
      </c>
      <c r="AJ26" s="46" t="s">
        <v>5</v>
      </c>
      <c r="AK26" s="70">
        <v>5</v>
      </c>
      <c r="AL26" s="46">
        <v>3251</v>
      </c>
      <c r="AM26" s="46">
        <f t="shared" si="6"/>
        <v>4.3885958130598484</v>
      </c>
      <c r="AN26" s="66" t="b">
        <v>1</v>
      </c>
      <c r="AO26" s="46">
        <v>0.87767656857441612</v>
      </c>
      <c r="AP26" s="46" t="s">
        <v>211</v>
      </c>
      <c r="AQ26" s="46" t="s">
        <v>275</v>
      </c>
      <c r="AU26" s="46">
        <v>0</v>
      </c>
      <c r="AV26" s="46">
        <v>0</v>
      </c>
      <c r="AW26" s="46" t="s">
        <v>263</v>
      </c>
      <c r="AX26" s="46" t="s">
        <v>64</v>
      </c>
      <c r="AZ26" s="46">
        <v>0</v>
      </c>
      <c r="BA26" s="61" t="s">
        <v>215</v>
      </c>
      <c r="BB26" s="62">
        <v>0.01</v>
      </c>
      <c r="BC26" s="46">
        <v>47</v>
      </c>
      <c r="BG26" s="46" t="s">
        <v>216</v>
      </c>
      <c r="BH26" s="46" t="s">
        <v>217</v>
      </c>
      <c r="BI26" s="46" t="s">
        <v>218</v>
      </c>
      <c r="BL26" s="46" t="s">
        <v>1</v>
      </c>
      <c r="BM26" s="46">
        <v>1.2</v>
      </c>
      <c r="BN26" s="46">
        <f t="shared" si="3"/>
        <v>19.072058523319171</v>
      </c>
    </row>
    <row r="27" spans="1:66" ht="15.75" thickBot="1">
      <c r="N27" s="46">
        <v>3250</v>
      </c>
      <c r="O27" s="93">
        <f t="shared" si="5"/>
        <v>4.6882531559678027</v>
      </c>
      <c r="P27" s="67" t="s">
        <v>4</v>
      </c>
      <c r="Q27" s="67" t="s">
        <v>6</v>
      </c>
      <c r="R27" s="46" t="s">
        <v>200</v>
      </c>
      <c r="S27" s="46" t="s">
        <v>201</v>
      </c>
      <c r="T27" s="46" t="s">
        <v>202</v>
      </c>
      <c r="U27" s="68">
        <f>SUM(AM$3:AM$27)</f>
        <v>119.07205852331917</v>
      </c>
      <c r="V27" s="46" t="s">
        <v>1</v>
      </c>
      <c r="W27" s="46" t="s">
        <v>203</v>
      </c>
      <c r="X27" s="46" t="s">
        <v>204</v>
      </c>
      <c r="Y27" s="46" t="s">
        <v>205</v>
      </c>
      <c r="Z27" s="46" t="s">
        <v>206</v>
      </c>
      <c r="AA27" s="46" t="s">
        <v>207</v>
      </c>
      <c r="AB27" s="46" t="s">
        <v>208</v>
      </c>
      <c r="AC27" s="69" t="s">
        <v>209</v>
      </c>
      <c r="AD27" s="46">
        <v>5</v>
      </c>
      <c r="AE27" s="46">
        <v>5</v>
      </c>
      <c r="AF27" s="46">
        <v>4</v>
      </c>
      <c r="AG27" s="46" t="s">
        <v>210</v>
      </c>
      <c r="AH27" s="46">
        <v>0</v>
      </c>
      <c r="AI27" s="46">
        <v>2.5</v>
      </c>
      <c r="AJ27" s="46" t="s">
        <v>5</v>
      </c>
      <c r="AK27" s="70">
        <v>5</v>
      </c>
      <c r="AL27" s="46">
        <v>3250</v>
      </c>
      <c r="AM27" s="46">
        <f t="shared" si="6"/>
        <v>4.6882531559678027</v>
      </c>
      <c r="AN27" s="66" t="b">
        <v>1</v>
      </c>
      <c r="AO27" s="46">
        <v>0.93760512879609836</v>
      </c>
      <c r="AP27" s="46" t="s">
        <v>211</v>
      </c>
      <c r="AQ27" s="46" t="s">
        <v>276</v>
      </c>
      <c r="AU27" s="46">
        <v>0</v>
      </c>
      <c r="AV27" s="46">
        <v>0</v>
      </c>
      <c r="AW27" s="46" t="s">
        <v>263</v>
      </c>
      <c r="AX27" s="46" t="s">
        <v>62</v>
      </c>
      <c r="AZ27" s="46">
        <v>0</v>
      </c>
      <c r="BA27" s="61" t="s">
        <v>215</v>
      </c>
      <c r="BB27" s="62">
        <v>0.01</v>
      </c>
      <c r="BC27" s="46">
        <v>47</v>
      </c>
      <c r="BG27" s="46" t="s">
        <v>216</v>
      </c>
      <c r="BH27" s="46" t="s">
        <v>217</v>
      </c>
      <c r="BI27" s="46" t="s">
        <v>218</v>
      </c>
      <c r="BL27" s="46" t="s">
        <v>1</v>
      </c>
      <c r="BM27" s="46">
        <v>1.2</v>
      </c>
      <c r="BN27" s="46">
        <f t="shared" si="3"/>
        <v>19.072058523319171</v>
      </c>
    </row>
    <row r="30" spans="1:66">
      <c r="AM30" s="46">
        <f>SUM(AM3:AM27)</f>
        <v>119.07205852331917</v>
      </c>
      <c r="BB30" s="62" t="s">
        <v>205</v>
      </c>
      <c r="BC30" s="46">
        <v>1</v>
      </c>
    </row>
    <row r="31" spans="1:66">
      <c r="BB31" s="62" t="s">
        <v>277</v>
      </c>
      <c r="BC31" s="46">
        <f>2-BC32</f>
        <v>1.9330000000000001</v>
      </c>
    </row>
    <row r="32" spans="1:66">
      <c r="BB32" s="62" t="s">
        <v>278</v>
      </c>
      <c r="BC32" s="46">
        <v>6.7000000000000004E-2</v>
      </c>
    </row>
    <row r="33" spans="12:55">
      <c r="BB33" s="62" t="s">
        <v>279</v>
      </c>
      <c r="BC33" s="46">
        <f>(BC30*12+BC31*BC30*1+BC32*BC30*16)/BC30/12</f>
        <v>1.2504166666666665</v>
      </c>
    </row>
    <row r="34" spans="12:55">
      <c r="L34" s="71"/>
      <c r="N34" s="71"/>
      <c r="AG34" s="72"/>
      <c r="AL34" s="71"/>
    </row>
    <row r="35" spans="12:55">
      <c r="L35" s="71"/>
      <c r="N35" s="71"/>
      <c r="AG35" s="72"/>
      <c r="AL35" s="71"/>
    </row>
    <row r="36" spans="12:55">
      <c r="L36" s="71"/>
      <c r="N36" s="71"/>
      <c r="AG36" s="72"/>
      <c r="AL36" s="71"/>
    </row>
    <row r="37" spans="12:55">
      <c r="L37" s="71"/>
      <c r="N37" s="71"/>
      <c r="AG37" s="72"/>
      <c r="AL37" s="71"/>
    </row>
    <row r="38" spans="12:55">
      <c r="L38" s="71"/>
      <c r="N38" s="71"/>
      <c r="AG38" s="72"/>
      <c r="AL38" s="71"/>
    </row>
    <row r="39" spans="12:55">
      <c r="L39" s="71"/>
      <c r="N39" s="71"/>
      <c r="AL39" s="71"/>
    </row>
    <row r="40" spans="12:55">
      <c r="L40" s="71"/>
      <c r="N40" s="71"/>
      <c r="AL40" s="71"/>
    </row>
    <row r="42" spans="12:55">
      <c r="L42" s="71"/>
      <c r="N42" s="71"/>
      <c r="AL42" s="71"/>
    </row>
    <row r="43" spans="12:55">
      <c r="L43" s="71"/>
      <c r="N43" s="71"/>
      <c r="AL43" s="71"/>
    </row>
    <row r="44" spans="12:55">
      <c r="L44" s="71"/>
      <c r="N44" s="71"/>
      <c r="AL44" s="71"/>
    </row>
    <row r="45" spans="12:55">
      <c r="L45" s="71"/>
      <c r="N45" s="71"/>
      <c r="AL45" s="71"/>
    </row>
    <row r="46" spans="12:55">
      <c r="L46" s="71"/>
      <c r="N46" s="71"/>
      <c r="AL46" s="71"/>
    </row>
    <row r="47" spans="12:55">
      <c r="L47" s="71"/>
      <c r="N47" s="71"/>
      <c r="AL47" s="71"/>
    </row>
    <row r="48" spans="12:55">
      <c r="L48" s="71"/>
      <c r="N48" s="71"/>
      <c r="AL48" s="71"/>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dimension ref="A1:BV40"/>
  <sheetViews>
    <sheetView topLeftCell="AR1" zoomScale="85" zoomScaleNormal="85" workbookViewId="0" xr3:uid="{78B4E459-6924-5F8B-B7BA-2DD04133E49E}">
      <selection activeCell="BN30" sqref="BN30"/>
    </sheetView>
  </sheetViews>
  <sheetFormatPr defaultRowHeight="15"/>
  <cols>
    <col min="1" max="1" width="8.85546875" style="34"/>
    <col min="2" max="2" width="4.42578125" style="34" customWidth="1"/>
    <col min="3" max="3" width="12.7109375" style="34" customWidth="1"/>
    <col min="4" max="4" width="7.140625" style="34" customWidth="1"/>
    <col min="5" max="5" width="9" style="34" customWidth="1"/>
    <col min="6" max="13" width="8.85546875" style="34"/>
    <col min="14" max="14" width="17.28515625" style="34" customWidth="1"/>
    <col min="15" max="15" width="7.7109375" style="34" customWidth="1"/>
    <col min="16" max="16" width="8.85546875" style="34" hidden="1" customWidth="1"/>
    <col min="17" max="17" width="8.42578125" style="34" customWidth="1"/>
    <col min="18" max="18" width="9.7109375" style="34" customWidth="1"/>
    <col min="19" max="19" width="6.28515625" style="34" customWidth="1"/>
    <col min="20" max="20" width="13.42578125" style="32" customWidth="1"/>
    <col min="21" max="21" width="8.85546875" style="34"/>
    <col min="22" max="22" width="40.42578125" customWidth="1"/>
    <col min="23" max="24" width="8.85546875" hidden="1" customWidth="1"/>
    <col min="25" max="25" width="11.85546875" hidden="1" customWidth="1"/>
    <col min="26" max="26" width="8.85546875" customWidth="1"/>
    <col min="27" max="27" width="15.7109375" customWidth="1"/>
    <col min="28" max="28" width="12.5703125" customWidth="1"/>
    <col min="29" max="29" width="8.85546875" hidden="1" customWidth="1"/>
    <col min="30" max="30" width="8.85546875" customWidth="1"/>
    <col min="31" max="31" width="0.28515625" customWidth="1"/>
    <col min="32" max="40" width="8.85546875" hidden="1" customWidth="1"/>
    <col min="41" max="43" width="8.85546875" customWidth="1"/>
    <col min="47" max="47" width="8.85546875" style="34"/>
    <col min="48" max="48" width="15.85546875" style="34" customWidth="1"/>
    <col min="49" max="50" width="5.28515625" customWidth="1"/>
    <col min="51" max="51" width="54.85546875" style="46" customWidth="1"/>
    <col min="52" max="56" width="5.28515625" customWidth="1"/>
    <col min="57" max="57" width="12.85546875" customWidth="1"/>
    <col min="58" max="58" width="5.28515625" customWidth="1"/>
  </cols>
  <sheetData>
    <row r="1" spans="1:74" ht="90">
      <c r="A1" s="161" t="s">
        <v>152</v>
      </c>
      <c r="B1" s="161" t="s">
        <v>178</v>
      </c>
      <c r="C1" s="161" t="s">
        <v>280</v>
      </c>
      <c r="D1" s="161" t="s">
        <v>281</v>
      </c>
      <c r="E1" s="161" t="s">
        <v>282</v>
      </c>
      <c r="F1" s="161" t="s">
        <v>154</v>
      </c>
      <c r="G1" s="161" t="s">
        <v>78</v>
      </c>
      <c r="I1" s="73" t="s">
        <v>283</v>
      </c>
      <c r="J1" s="65"/>
      <c r="K1" s="65"/>
      <c r="L1" s="65"/>
      <c r="M1" s="65" t="s">
        <v>20</v>
      </c>
      <c r="N1" s="74" t="s">
        <v>160</v>
      </c>
      <c r="T1" s="104" t="s">
        <v>284</v>
      </c>
      <c r="V1" s="34" t="s">
        <v>156</v>
      </c>
      <c r="W1" s="34"/>
      <c r="X1" s="34"/>
      <c r="Y1" s="34"/>
      <c r="Z1" s="34"/>
      <c r="AA1" s="34"/>
      <c r="AB1" s="34"/>
      <c r="AC1" s="34"/>
      <c r="AD1" s="34"/>
      <c r="AE1" s="34"/>
      <c r="AF1" s="34"/>
      <c r="AG1" s="34"/>
      <c r="AH1" s="34"/>
      <c r="AI1" s="34"/>
      <c r="AJ1" s="34"/>
      <c r="AK1" s="34"/>
      <c r="AL1" s="34"/>
      <c r="AM1" s="34"/>
      <c r="AN1" s="34"/>
      <c r="AO1" s="34"/>
      <c r="AP1" s="34"/>
      <c r="AQ1" s="34"/>
      <c r="AR1" s="34"/>
      <c r="AS1" s="34"/>
      <c r="AT1" s="34"/>
      <c r="AW1" s="34"/>
      <c r="AX1" s="34"/>
      <c r="AZ1" s="34"/>
      <c r="BA1" s="34"/>
      <c r="BB1" s="34"/>
      <c r="BC1" s="34"/>
      <c r="BD1" s="34"/>
      <c r="BE1" s="34"/>
      <c r="BF1" s="34"/>
      <c r="BG1" s="34"/>
      <c r="BH1" s="34"/>
      <c r="BI1" s="34"/>
      <c r="BJ1" s="34"/>
      <c r="BK1" s="34"/>
      <c r="BL1" s="34"/>
      <c r="BM1" s="34"/>
      <c r="BN1" s="34"/>
      <c r="BO1" s="34"/>
      <c r="BP1" s="34"/>
      <c r="BQ1" s="34"/>
      <c r="BR1" s="34"/>
      <c r="BS1" s="34"/>
      <c r="BT1" s="34"/>
      <c r="BU1" s="34"/>
      <c r="BV1" s="34"/>
    </row>
    <row r="2" spans="1:74">
      <c r="A2" s="162" t="s">
        <v>285</v>
      </c>
      <c r="B2" s="162" t="s">
        <v>286</v>
      </c>
      <c r="C2" s="163">
        <v>1.2</v>
      </c>
      <c r="D2" s="162" t="s">
        <v>285</v>
      </c>
      <c r="E2" s="163">
        <v>292</v>
      </c>
      <c r="F2" s="163">
        <v>0.32396049319999998</v>
      </c>
      <c r="G2" s="162" t="s">
        <v>287</v>
      </c>
      <c r="I2" s="46">
        <v>3249</v>
      </c>
      <c r="J2" s="65" t="s">
        <v>61</v>
      </c>
      <c r="K2" s="65">
        <f>'Table S3a (Lu et al, 2019)'!C26</f>
        <v>9.9310789951906397E-2</v>
      </c>
      <c r="L2" s="65"/>
      <c r="M2" s="46">
        <v>3249</v>
      </c>
      <c r="N2" s="46">
        <f>$F$13*K2*1.4</f>
        <v>7.7442741602340481</v>
      </c>
      <c r="R2" s="34" t="s">
        <v>78</v>
      </c>
      <c r="S2" s="34" t="s">
        <v>70</v>
      </c>
      <c r="T2" s="107" t="s">
        <v>179</v>
      </c>
      <c r="U2" s="34" t="s">
        <v>288</v>
      </c>
      <c r="V2" s="34" t="s">
        <v>289</v>
      </c>
      <c r="W2" s="34" t="s">
        <v>290</v>
      </c>
      <c r="X2" s="34" t="s">
        <v>291</v>
      </c>
      <c r="Y2" s="34" t="s">
        <v>292</v>
      </c>
      <c r="Z2" s="34" t="s">
        <v>293</v>
      </c>
      <c r="AA2" s="34" t="s">
        <v>162</v>
      </c>
      <c r="AB2" s="34" t="s">
        <v>163</v>
      </c>
      <c r="AC2" s="34" t="s">
        <v>164</v>
      </c>
      <c r="AD2" s="34" t="s">
        <v>165</v>
      </c>
      <c r="AE2" s="34" t="s">
        <v>166</v>
      </c>
      <c r="AF2" s="34" t="s">
        <v>167</v>
      </c>
      <c r="AG2" s="34" t="s">
        <v>168</v>
      </c>
      <c r="AH2" s="34" t="s">
        <v>169</v>
      </c>
      <c r="AI2" s="34" t="s">
        <v>170</v>
      </c>
      <c r="AJ2" s="34" t="s">
        <v>171</v>
      </c>
      <c r="AK2" s="34" t="s">
        <v>172</v>
      </c>
      <c r="AL2" s="34" t="s">
        <v>173</v>
      </c>
      <c r="AM2" s="34" t="s">
        <v>174</v>
      </c>
      <c r="AN2" s="34" t="s">
        <v>175</v>
      </c>
      <c r="AO2" s="34" t="s">
        <v>176</v>
      </c>
      <c r="AP2" s="34" t="s">
        <v>177</v>
      </c>
      <c r="AQ2" s="34" t="s">
        <v>178</v>
      </c>
      <c r="AR2" s="34" t="s">
        <v>294</v>
      </c>
      <c r="AS2" s="34" t="s">
        <v>70</v>
      </c>
      <c r="AT2" s="34" t="s">
        <v>179</v>
      </c>
      <c r="AV2" s="44" t="s">
        <v>180</v>
      </c>
      <c r="AW2" s="34" t="s">
        <v>181</v>
      </c>
      <c r="AX2" s="34" t="s">
        <v>182</v>
      </c>
      <c r="AY2" s="46" t="s">
        <v>183</v>
      </c>
      <c r="AZ2" s="34" t="s">
        <v>71</v>
      </c>
      <c r="BA2" s="34" t="s">
        <v>73</v>
      </c>
      <c r="BB2" s="34" t="s">
        <v>74</v>
      </c>
      <c r="BC2" s="34" t="s">
        <v>75</v>
      </c>
      <c r="BD2" s="34" t="s">
        <v>76</v>
      </c>
      <c r="BE2" s="34" t="s">
        <v>184</v>
      </c>
      <c r="BF2" s="34" t="s">
        <v>78</v>
      </c>
      <c r="BG2" s="34" t="s">
        <v>79</v>
      </c>
      <c r="BH2" s="34" t="s">
        <v>80</v>
      </c>
      <c r="BI2" s="34" t="s">
        <v>185</v>
      </c>
      <c r="BJ2" s="34" t="s">
        <v>295</v>
      </c>
      <c r="BK2" s="34" t="s">
        <v>187</v>
      </c>
      <c r="BL2" s="34" t="s">
        <v>188</v>
      </c>
      <c r="BM2" s="34" t="s">
        <v>189</v>
      </c>
      <c r="BN2" s="34" t="s">
        <v>190</v>
      </c>
      <c r="BO2" s="34" t="s">
        <v>191</v>
      </c>
      <c r="BP2" s="34" t="s">
        <v>192</v>
      </c>
      <c r="BQ2" s="34" t="s">
        <v>193</v>
      </c>
      <c r="BR2" s="34" t="s">
        <v>194</v>
      </c>
      <c r="BS2" s="34" t="s">
        <v>195</v>
      </c>
      <c r="BT2" s="34" t="s">
        <v>196</v>
      </c>
      <c r="BU2" s="34" t="s">
        <v>197</v>
      </c>
      <c r="BV2" s="34" t="s">
        <v>198</v>
      </c>
    </row>
    <row r="3" spans="1:74">
      <c r="A3" s="162" t="s">
        <v>285</v>
      </c>
      <c r="B3" s="162" t="s">
        <v>286</v>
      </c>
      <c r="C3" s="163">
        <v>1.2</v>
      </c>
      <c r="D3" s="162" t="s">
        <v>285</v>
      </c>
      <c r="E3" s="163">
        <v>329</v>
      </c>
      <c r="F3" s="163">
        <v>1.4430732879999999</v>
      </c>
      <c r="G3" s="162" t="s">
        <v>214</v>
      </c>
      <c r="I3" s="65">
        <v>3248</v>
      </c>
      <c r="J3" s="65" t="s">
        <v>60</v>
      </c>
      <c r="K3" s="65">
        <f>'Table S3a (Lu et al, 2019)'!C27</f>
        <v>0.17783337642320854</v>
      </c>
      <c r="L3" s="65"/>
      <c r="M3" s="46">
        <v>3248</v>
      </c>
      <c r="N3" s="46">
        <f>$F$13*K3*1.4</f>
        <v>13.867480286163927</v>
      </c>
      <c r="R3" s="34" t="s">
        <v>287</v>
      </c>
      <c r="S3" s="34">
        <v>292</v>
      </c>
      <c r="T3" s="107">
        <f t="shared" ref="T3:T25" si="0">VLOOKUP(S3,E:F,2,FALSE)</f>
        <v>0.32396049319999998</v>
      </c>
      <c r="U3" s="34" t="s">
        <v>7</v>
      </c>
      <c r="V3" s="34" t="s">
        <v>296</v>
      </c>
      <c r="W3" s="34" t="s">
        <v>200</v>
      </c>
      <c r="X3" s="34" t="s">
        <v>201</v>
      </c>
      <c r="Y3" s="2"/>
      <c r="Z3" s="34" t="s">
        <v>297</v>
      </c>
      <c r="AA3" s="34">
        <f t="shared" ref="AA3:AA35" si="1">SUM(AT$3:AT$35)</f>
        <v>126.17509625480002</v>
      </c>
      <c r="AB3" s="34" t="s">
        <v>1</v>
      </c>
      <c r="AC3" s="34" t="s">
        <v>203</v>
      </c>
      <c r="AD3" s="34" t="s">
        <v>204</v>
      </c>
      <c r="AE3" s="34" t="s">
        <v>205</v>
      </c>
      <c r="AF3" s="34" t="s">
        <v>206</v>
      </c>
      <c r="AG3" s="34" t="s">
        <v>207</v>
      </c>
      <c r="AH3" s="34" t="s">
        <v>208</v>
      </c>
      <c r="AI3" s="42" t="s">
        <v>209</v>
      </c>
      <c r="AJ3" s="34">
        <v>5</v>
      </c>
      <c r="AK3" s="34">
        <v>5</v>
      </c>
      <c r="AL3" s="34">
        <v>4</v>
      </c>
      <c r="AM3" s="34" t="s">
        <v>210</v>
      </c>
      <c r="AN3" s="34">
        <v>0</v>
      </c>
      <c r="AO3" s="34">
        <v>2.5</v>
      </c>
      <c r="AP3" s="34" t="s">
        <v>298</v>
      </c>
      <c r="AQ3" s="27">
        <v>5</v>
      </c>
      <c r="AR3" s="34" t="s">
        <v>208</v>
      </c>
      <c r="AS3" s="34">
        <v>292</v>
      </c>
      <c r="AT3" s="34">
        <v>0.32396049319999998</v>
      </c>
      <c r="AV3" s="44" t="b">
        <v>0</v>
      </c>
      <c r="AW3" s="3">
        <v>9.8329999999999904E-2</v>
      </c>
      <c r="AX3" s="34" t="s">
        <v>211</v>
      </c>
      <c r="AY3" s="46" t="s">
        <v>212</v>
      </c>
      <c r="AZ3" s="34" t="s">
        <v>299</v>
      </c>
      <c r="BA3" s="34"/>
      <c r="BB3" s="34">
        <v>12101</v>
      </c>
      <c r="BC3" s="34">
        <v>0</v>
      </c>
      <c r="BD3" s="34">
        <v>0</v>
      </c>
      <c r="BE3" s="34" t="s">
        <v>300</v>
      </c>
      <c r="BF3" s="34" t="s">
        <v>287</v>
      </c>
      <c r="BG3" s="34">
        <v>26.98</v>
      </c>
      <c r="BH3" s="34">
        <v>0</v>
      </c>
      <c r="BI3" s="34" t="s">
        <v>215</v>
      </c>
      <c r="BJ3" s="34">
        <v>0</v>
      </c>
      <c r="BK3" s="34">
        <v>47</v>
      </c>
      <c r="BL3" s="34"/>
      <c r="BM3" s="34"/>
      <c r="BN3" s="34"/>
      <c r="BO3" s="34" t="s">
        <v>216</v>
      </c>
      <c r="BP3" s="34" t="s">
        <v>217</v>
      </c>
      <c r="BQ3" s="34" t="s">
        <v>218</v>
      </c>
      <c r="BR3" s="34"/>
      <c r="BS3" s="34"/>
      <c r="BT3" s="34" t="s">
        <v>1</v>
      </c>
      <c r="BU3" s="34">
        <v>1.2</v>
      </c>
      <c r="BV3" s="34">
        <f>AT$37-100</f>
        <v>26.175096254800025</v>
      </c>
    </row>
    <row r="4" spans="1:74">
      <c r="A4" s="162" t="s">
        <v>285</v>
      </c>
      <c r="B4" s="162" t="s">
        <v>286</v>
      </c>
      <c r="C4" s="163">
        <v>1.2</v>
      </c>
      <c r="D4" s="162" t="s">
        <v>285</v>
      </c>
      <c r="E4" s="163">
        <v>347</v>
      </c>
      <c r="F4" s="163">
        <v>7.3099659999999997E-2</v>
      </c>
      <c r="G4" s="162" t="s">
        <v>221</v>
      </c>
      <c r="I4" s="65">
        <v>3247</v>
      </c>
      <c r="J4" s="65" t="s">
        <v>59</v>
      </c>
      <c r="K4" s="65">
        <f>'Table S3a (Lu et al, 2019)'!C28</f>
        <v>6.6199715958357247E-2</v>
      </c>
      <c r="L4" s="65"/>
      <c r="M4" s="46">
        <v>3247</v>
      </c>
      <c r="N4" s="46">
        <f>$F$13*K4*1.4</f>
        <v>5.1622663555431547</v>
      </c>
      <c r="R4" s="34" t="s">
        <v>214</v>
      </c>
      <c r="S4" s="34">
        <v>329</v>
      </c>
      <c r="T4" s="107">
        <f t="shared" si="0"/>
        <v>1.4430732879999999</v>
      </c>
      <c r="U4" s="34" t="s">
        <v>7</v>
      </c>
      <c r="V4" s="34" t="s">
        <v>296</v>
      </c>
      <c r="W4" s="34" t="s">
        <v>200</v>
      </c>
      <c r="X4" s="34" t="s">
        <v>201</v>
      </c>
      <c r="Y4" s="2"/>
      <c r="Z4" s="34" t="s">
        <v>297</v>
      </c>
      <c r="AA4" s="34">
        <f t="shared" si="1"/>
        <v>126.17509625480002</v>
      </c>
      <c r="AB4" s="34" t="s">
        <v>1</v>
      </c>
      <c r="AC4" s="34" t="s">
        <v>203</v>
      </c>
      <c r="AD4" s="34" t="s">
        <v>204</v>
      </c>
      <c r="AE4" s="34" t="s">
        <v>205</v>
      </c>
      <c r="AF4" s="34" t="s">
        <v>206</v>
      </c>
      <c r="AG4" s="34" t="s">
        <v>207</v>
      </c>
      <c r="AH4" s="34" t="s">
        <v>208</v>
      </c>
      <c r="AI4" s="42" t="s">
        <v>209</v>
      </c>
      <c r="AJ4" s="34">
        <v>5</v>
      </c>
      <c r="AK4" s="34">
        <v>5</v>
      </c>
      <c r="AL4" s="34">
        <v>4</v>
      </c>
      <c r="AM4" s="34" t="s">
        <v>210</v>
      </c>
      <c r="AN4" s="34">
        <v>0</v>
      </c>
      <c r="AO4" s="34">
        <v>2.5</v>
      </c>
      <c r="AP4" s="34" t="s">
        <v>298</v>
      </c>
      <c r="AQ4" s="27">
        <v>5</v>
      </c>
      <c r="AR4" s="34" t="s">
        <v>208</v>
      </c>
      <c r="AS4" s="34">
        <v>329</v>
      </c>
      <c r="AT4" s="34">
        <v>1.4430732879999999</v>
      </c>
      <c r="AV4" s="44" t="b">
        <v>0</v>
      </c>
      <c r="AW4" s="34">
        <v>0.25822299999999998</v>
      </c>
      <c r="AX4" s="34" t="s">
        <v>211</v>
      </c>
      <c r="AY4" s="46" t="s">
        <v>212</v>
      </c>
      <c r="AZ4" s="34" t="s">
        <v>213</v>
      </c>
      <c r="BA4" s="34"/>
      <c r="BB4" s="34">
        <v>12111</v>
      </c>
      <c r="BC4" s="34">
        <v>0</v>
      </c>
      <c r="BD4" s="34">
        <v>0</v>
      </c>
      <c r="BE4" s="34" t="s">
        <v>158</v>
      </c>
      <c r="BF4" s="34" t="s">
        <v>214</v>
      </c>
      <c r="BG4" s="34">
        <v>40.08</v>
      </c>
      <c r="BH4" s="34">
        <v>0</v>
      </c>
      <c r="BI4" s="34" t="s">
        <v>215</v>
      </c>
      <c r="BJ4" s="34">
        <v>0</v>
      </c>
      <c r="BK4" s="34">
        <v>47</v>
      </c>
      <c r="BL4" s="34"/>
      <c r="BM4" s="34"/>
      <c r="BN4" s="34"/>
      <c r="BO4" s="34" t="s">
        <v>216</v>
      </c>
      <c r="BP4" s="34" t="s">
        <v>217</v>
      </c>
      <c r="BQ4" s="34" t="s">
        <v>218</v>
      </c>
      <c r="BR4" s="34"/>
      <c r="BS4" s="34"/>
      <c r="BT4" s="34" t="s">
        <v>1</v>
      </c>
      <c r="BU4" s="34">
        <v>1.2</v>
      </c>
      <c r="BV4" s="34">
        <f t="shared" ref="BV4:BV35" si="2">AT$37-100</f>
        <v>26.175096254800025</v>
      </c>
    </row>
    <row r="5" spans="1:74">
      <c r="A5" s="162" t="s">
        <v>285</v>
      </c>
      <c r="B5" s="162" t="s">
        <v>286</v>
      </c>
      <c r="C5" s="163">
        <v>1.2</v>
      </c>
      <c r="D5" s="162" t="s">
        <v>285</v>
      </c>
      <c r="E5" s="163">
        <v>380</v>
      </c>
      <c r="F5" s="163">
        <v>9.5803554400000004E-2</v>
      </c>
      <c r="G5" s="162" t="s">
        <v>301</v>
      </c>
      <c r="I5" s="65">
        <v>3246</v>
      </c>
      <c r="J5" s="65" t="s">
        <v>58</v>
      </c>
      <c r="K5" s="65">
        <f>'Table S3a (Lu et al, 2019)'!C29</f>
        <v>0.36609019807045623</v>
      </c>
      <c r="L5" s="65"/>
      <c r="M5" s="46">
        <v>3246</v>
      </c>
      <c r="N5" s="46">
        <f>$F$13*K5*1.4</f>
        <v>28.547782799884732</v>
      </c>
      <c r="R5" s="34" t="s">
        <v>221</v>
      </c>
      <c r="S5" s="34">
        <v>347</v>
      </c>
      <c r="T5" s="107">
        <f t="shared" si="0"/>
        <v>7.3099659999999997E-2</v>
      </c>
      <c r="U5" s="34" t="s">
        <v>7</v>
      </c>
      <c r="V5" s="34" t="s">
        <v>296</v>
      </c>
      <c r="W5" s="34" t="s">
        <v>200</v>
      </c>
      <c r="X5" s="34" t="s">
        <v>201</v>
      </c>
      <c r="Y5" s="2"/>
      <c r="Z5" s="34" t="s">
        <v>297</v>
      </c>
      <c r="AA5" s="34">
        <f t="shared" si="1"/>
        <v>126.17509625480002</v>
      </c>
      <c r="AB5" s="34" t="s">
        <v>1</v>
      </c>
      <c r="AC5" s="34" t="s">
        <v>203</v>
      </c>
      <c r="AD5" s="34" t="s">
        <v>204</v>
      </c>
      <c r="AE5" s="34" t="s">
        <v>205</v>
      </c>
      <c r="AF5" s="34" t="s">
        <v>206</v>
      </c>
      <c r="AG5" s="34" t="s">
        <v>207</v>
      </c>
      <c r="AH5" s="34" t="s">
        <v>208</v>
      </c>
      <c r="AI5" s="42" t="s">
        <v>209</v>
      </c>
      <c r="AJ5" s="34">
        <v>5</v>
      </c>
      <c r="AK5" s="34">
        <v>5</v>
      </c>
      <c r="AL5" s="34">
        <v>4</v>
      </c>
      <c r="AM5" s="34" t="s">
        <v>210</v>
      </c>
      <c r="AN5" s="34">
        <v>0</v>
      </c>
      <c r="AO5" s="34">
        <v>2.5</v>
      </c>
      <c r="AP5" s="34" t="s">
        <v>298</v>
      </c>
      <c r="AQ5" s="27">
        <v>5</v>
      </c>
      <c r="AR5" s="34" t="s">
        <v>208</v>
      </c>
      <c r="AS5" s="34">
        <v>347</v>
      </c>
      <c r="AT5" s="34">
        <v>7.3099659999999997E-2</v>
      </c>
      <c r="AV5" s="44" t="b">
        <v>0</v>
      </c>
      <c r="AW5" s="34">
        <v>1.9817999999999999E-2</v>
      </c>
      <c r="AX5" s="34" t="s">
        <v>211</v>
      </c>
      <c r="AY5" s="46" t="s">
        <v>212</v>
      </c>
      <c r="AZ5" s="34" t="s">
        <v>220</v>
      </c>
      <c r="BA5" s="34"/>
      <c r="BB5" s="34">
        <v>12112</v>
      </c>
      <c r="BC5" s="34">
        <v>0</v>
      </c>
      <c r="BD5" s="34">
        <v>-1</v>
      </c>
      <c r="BE5" s="34" t="s">
        <v>199</v>
      </c>
      <c r="BF5" s="34" t="s">
        <v>221</v>
      </c>
      <c r="BG5" s="34">
        <v>52</v>
      </c>
      <c r="BH5" s="34">
        <v>0</v>
      </c>
      <c r="BI5" s="34" t="s">
        <v>215</v>
      </c>
      <c r="BJ5" s="34">
        <v>0</v>
      </c>
      <c r="BK5" s="34">
        <v>47</v>
      </c>
      <c r="BL5" s="34"/>
      <c r="BM5" s="34"/>
      <c r="BN5" s="34"/>
      <c r="BO5" s="34" t="s">
        <v>216</v>
      </c>
      <c r="BP5" s="34" t="s">
        <v>217</v>
      </c>
      <c r="BQ5" s="34" t="s">
        <v>218</v>
      </c>
      <c r="BR5" s="34"/>
      <c r="BS5" s="34"/>
      <c r="BT5" s="34" t="s">
        <v>1</v>
      </c>
      <c r="BU5" s="34">
        <v>1.2</v>
      </c>
      <c r="BV5" s="34">
        <f t="shared" si="2"/>
        <v>26.175096254800025</v>
      </c>
    </row>
    <row r="6" spans="1:74">
      <c r="A6" s="162" t="s">
        <v>285</v>
      </c>
      <c r="B6" s="162" t="s">
        <v>286</v>
      </c>
      <c r="C6" s="163">
        <v>1.2</v>
      </c>
      <c r="D6" s="162" t="s">
        <v>285</v>
      </c>
      <c r="E6" s="163">
        <v>488</v>
      </c>
      <c r="F6" s="163">
        <v>1.827921498</v>
      </c>
      <c r="G6" s="162" t="s">
        <v>224</v>
      </c>
      <c r="I6" s="65">
        <v>3245</v>
      </c>
      <c r="J6" s="65" t="s">
        <v>56</v>
      </c>
      <c r="K6" s="65">
        <f>'Table S3a (Lu et al, 2019)'!C30</f>
        <v>0.29056591959607153</v>
      </c>
      <c r="L6" s="65"/>
      <c r="M6" s="46">
        <v>3245</v>
      </c>
      <c r="N6" s="46">
        <f>$F$13*K6*1.4</f>
        <v>22.658385297934135</v>
      </c>
      <c r="R6" s="34" t="s">
        <v>301</v>
      </c>
      <c r="S6" s="34">
        <v>380</v>
      </c>
      <c r="T6" s="107">
        <f t="shared" si="0"/>
        <v>9.5803554400000004E-2</v>
      </c>
      <c r="U6" s="34" t="s">
        <v>7</v>
      </c>
      <c r="V6" s="34" t="s">
        <v>296</v>
      </c>
      <c r="W6" s="34" t="s">
        <v>200</v>
      </c>
      <c r="X6" s="34" t="s">
        <v>201</v>
      </c>
      <c r="Y6" s="2"/>
      <c r="Z6" s="34" t="s">
        <v>297</v>
      </c>
      <c r="AA6" s="34">
        <f t="shared" si="1"/>
        <v>126.17509625480002</v>
      </c>
      <c r="AB6" s="34" t="s">
        <v>1</v>
      </c>
      <c r="AC6" s="34" t="s">
        <v>203</v>
      </c>
      <c r="AD6" s="34" t="s">
        <v>204</v>
      </c>
      <c r="AE6" s="34" t="s">
        <v>205</v>
      </c>
      <c r="AF6" s="34" t="s">
        <v>206</v>
      </c>
      <c r="AG6" s="34" t="s">
        <v>207</v>
      </c>
      <c r="AH6" s="34" t="s">
        <v>208</v>
      </c>
      <c r="AI6" s="42" t="s">
        <v>209</v>
      </c>
      <c r="AJ6" s="34">
        <v>5</v>
      </c>
      <c r="AK6" s="34">
        <v>5</v>
      </c>
      <c r="AL6" s="34">
        <v>4</v>
      </c>
      <c r="AM6" s="34" t="s">
        <v>210</v>
      </c>
      <c r="AN6" s="34">
        <v>0</v>
      </c>
      <c r="AO6" s="34">
        <v>2.5</v>
      </c>
      <c r="AP6" s="34" t="s">
        <v>298</v>
      </c>
      <c r="AQ6" s="27">
        <v>5</v>
      </c>
      <c r="AR6" s="34" t="s">
        <v>208</v>
      </c>
      <c r="AS6" s="34">
        <v>380</v>
      </c>
      <c r="AT6" s="34">
        <v>9.5803554400000004E-2</v>
      </c>
      <c r="AV6" s="44" t="b">
        <v>0</v>
      </c>
      <c r="AW6" s="34">
        <v>2.3806000000000001E-2</v>
      </c>
      <c r="AX6" s="34" t="s">
        <v>211</v>
      </c>
      <c r="AY6" s="46" t="s">
        <v>212</v>
      </c>
      <c r="AZ6" s="34" t="s">
        <v>302</v>
      </c>
      <c r="BA6" s="34"/>
      <c r="BB6" s="34">
        <v>12114</v>
      </c>
      <c r="BC6" s="34">
        <v>0</v>
      </c>
      <c r="BD6" s="34">
        <v>0</v>
      </c>
      <c r="BE6" s="34" t="s">
        <v>303</v>
      </c>
      <c r="BF6" s="34" t="s">
        <v>301</v>
      </c>
      <c r="BG6" s="34">
        <v>63.55</v>
      </c>
      <c r="BH6" s="34">
        <v>0</v>
      </c>
      <c r="BI6" s="34" t="s">
        <v>215</v>
      </c>
      <c r="BJ6" s="34">
        <v>0</v>
      </c>
      <c r="BK6" s="34">
        <v>47</v>
      </c>
      <c r="BL6" s="34"/>
      <c r="BM6" s="34"/>
      <c r="BN6" s="34"/>
      <c r="BO6" s="34" t="s">
        <v>216</v>
      </c>
      <c r="BP6" s="34" t="s">
        <v>217</v>
      </c>
      <c r="BQ6" s="34" t="s">
        <v>218</v>
      </c>
      <c r="BR6" s="34"/>
      <c r="BS6" s="34"/>
      <c r="BT6" s="34" t="s">
        <v>1</v>
      </c>
      <c r="BU6" s="34">
        <v>1.2</v>
      </c>
      <c r="BV6" s="34">
        <f t="shared" si="2"/>
        <v>26.175096254800025</v>
      </c>
    </row>
    <row r="7" spans="1:74">
      <c r="A7" s="162" t="s">
        <v>285</v>
      </c>
      <c r="B7" s="162" t="s">
        <v>286</v>
      </c>
      <c r="C7" s="163">
        <v>1.2</v>
      </c>
      <c r="D7" s="162" t="s">
        <v>285</v>
      </c>
      <c r="E7" s="163">
        <v>520</v>
      </c>
      <c r="F7" s="163">
        <v>4.7557778800000006E-2</v>
      </c>
      <c r="G7" s="162" t="s">
        <v>227</v>
      </c>
      <c r="I7" s="65">
        <v>3254</v>
      </c>
      <c r="J7" s="65" t="s">
        <v>67</v>
      </c>
      <c r="K7" s="65">
        <f>K2</f>
        <v>9.9310789951906397E-2</v>
      </c>
      <c r="L7" s="65"/>
      <c r="M7" s="46">
        <v>3254</v>
      </c>
      <c r="N7" s="46">
        <f>$F$26*K7*1.4</f>
        <v>1.5488572234395088</v>
      </c>
      <c r="R7" s="34" t="s">
        <v>224</v>
      </c>
      <c r="S7" s="34">
        <v>488</v>
      </c>
      <c r="T7" s="107">
        <f t="shared" si="0"/>
        <v>1.827921498</v>
      </c>
      <c r="U7" s="34" t="s">
        <v>7</v>
      </c>
      <c r="V7" s="34" t="s">
        <v>296</v>
      </c>
      <c r="W7" s="34" t="s">
        <v>200</v>
      </c>
      <c r="X7" s="34" t="s">
        <v>201</v>
      </c>
      <c r="Y7" s="2"/>
      <c r="Z7" s="34" t="s">
        <v>297</v>
      </c>
      <c r="AA7" s="34">
        <f t="shared" si="1"/>
        <v>126.17509625480002</v>
      </c>
      <c r="AB7" s="34" t="s">
        <v>1</v>
      </c>
      <c r="AC7" s="34" t="s">
        <v>203</v>
      </c>
      <c r="AD7" s="34" t="s">
        <v>204</v>
      </c>
      <c r="AE7" s="34" t="s">
        <v>205</v>
      </c>
      <c r="AF7" s="34" t="s">
        <v>206</v>
      </c>
      <c r="AG7" s="34" t="s">
        <v>207</v>
      </c>
      <c r="AH7" s="34" t="s">
        <v>208</v>
      </c>
      <c r="AI7" s="42" t="s">
        <v>209</v>
      </c>
      <c r="AJ7" s="34">
        <v>5</v>
      </c>
      <c r="AK7" s="34">
        <v>5</v>
      </c>
      <c r="AL7" s="34">
        <v>4</v>
      </c>
      <c r="AM7" s="34" t="s">
        <v>210</v>
      </c>
      <c r="AN7" s="34">
        <v>0</v>
      </c>
      <c r="AO7" s="34">
        <v>2.5</v>
      </c>
      <c r="AP7" s="34" t="s">
        <v>298</v>
      </c>
      <c r="AQ7" s="27">
        <v>5</v>
      </c>
      <c r="AR7" s="34" t="s">
        <v>208</v>
      </c>
      <c r="AS7" s="34">
        <v>488</v>
      </c>
      <c r="AT7" s="34">
        <v>1.827921498</v>
      </c>
      <c r="AV7" s="44" t="b">
        <v>0</v>
      </c>
      <c r="AW7" s="34">
        <v>0.52647500000000003</v>
      </c>
      <c r="AX7" s="34" t="s">
        <v>211</v>
      </c>
      <c r="AY7" s="46" t="s">
        <v>212</v>
      </c>
      <c r="AZ7" s="34" t="s">
        <v>223</v>
      </c>
      <c r="BA7" s="34"/>
      <c r="BB7" s="34">
        <v>12126</v>
      </c>
      <c r="BC7" s="34">
        <v>0</v>
      </c>
      <c r="BD7" s="34">
        <v>0</v>
      </c>
      <c r="BE7" s="34" t="s">
        <v>219</v>
      </c>
      <c r="BF7" s="34" t="s">
        <v>224</v>
      </c>
      <c r="BG7" s="34">
        <v>55.85</v>
      </c>
      <c r="BH7" s="34">
        <v>0</v>
      </c>
      <c r="BI7" s="34" t="s">
        <v>215</v>
      </c>
      <c r="BJ7" s="34">
        <v>0</v>
      </c>
      <c r="BK7" s="34">
        <v>47</v>
      </c>
      <c r="BL7" s="34"/>
      <c r="BM7" s="34"/>
      <c r="BN7" s="34"/>
      <c r="BO7" s="34" t="s">
        <v>216</v>
      </c>
      <c r="BP7" s="34" t="s">
        <v>217</v>
      </c>
      <c r="BQ7" s="34" t="s">
        <v>218</v>
      </c>
      <c r="BR7" s="34"/>
      <c r="BS7" s="34"/>
      <c r="BT7" s="34" t="s">
        <v>1</v>
      </c>
      <c r="BU7" s="34">
        <v>1.2</v>
      </c>
      <c r="BV7" s="34">
        <f t="shared" si="2"/>
        <v>26.175096254800025</v>
      </c>
    </row>
    <row r="8" spans="1:74">
      <c r="A8" s="162" t="s">
        <v>285</v>
      </c>
      <c r="B8" s="162" t="s">
        <v>286</v>
      </c>
      <c r="C8" s="163">
        <v>1.2</v>
      </c>
      <c r="D8" s="162" t="s">
        <v>285</v>
      </c>
      <c r="E8" s="163">
        <v>525</v>
      </c>
      <c r="F8" s="163">
        <v>0.14456532760000002</v>
      </c>
      <c r="G8" s="162" t="s">
        <v>231</v>
      </c>
      <c r="I8" s="65">
        <v>3253</v>
      </c>
      <c r="J8" s="65" t="s">
        <v>66</v>
      </c>
      <c r="K8" s="65">
        <f t="shared" ref="K8:K11" si="3">K3</f>
        <v>0.17783337642320854</v>
      </c>
      <c r="L8" s="65"/>
      <c r="M8" s="46">
        <v>3253</v>
      </c>
      <c r="N8" s="46">
        <f>$F$26*K8*1.4</f>
        <v>2.7735003394405719</v>
      </c>
      <c r="R8" s="34" t="s">
        <v>227</v>
      </c>
      <c r="S8" s="34">
        <v>520</v>
      </c>
      <c r="T8" s="107">
        <f t="shared" si="0"/>
        <v>4.7557778800000006E-2</v>
      </c>
      <c r="U8" s="34" t="s">
        <v>7</v>
      </c>
      <c r="V8" s="34" t="s">
        <v>296</v>
      </c>
      <c r="W8" s="34" t="s">
        <v>200</v>
      </c>
      <c r="X8" s="34" t="s">
        <v>201</v>
      </c>
      <c r="Y8" s="2"/>
      <c r="Z8" s="34" t="s">
        <v>297</v>
      </c>
      <c r="AA8" s="34">
        <f t="shared" si="1"/>
        <v>126.17509625480002</v>
      </c>
      <c r="AB8" s="34" t="s">
        <v>1</v>
      </c>
      <c r="AC8" s="34" t="s">
        <v>203</v>
      </c>
      <c r="AD8" s="34" t="s">
        <v>204</v>
      </c>
      <c r="AE8" s="34" t="s">
        <v>205</v>
      </c>
      <c r="AF8" s="34" t="s">
        <v>206</v>
      </c>
      <c r="AG8" s="34" t="s">
        <v>207</v>
      </c>
      <c r="AH8" s="34" t="s">
        <v>208</v>
      </c>
      <c r="AI8" s="42" t="s">
        <v>209</v>
      </c>
      <c r="AJ8" s="34">
        <v>5</v>
      </c>
      <c r="AK8" s="34">
        <v>5</v>
      </c>
      <c r="AL8" s="34">
        <v>4</v>
      </c>
      <c r="AM8" s="34" t="s">
        <v>210</v>
      </c>
      <c r="AN8" s="34">
        <v>0</v>
      </c>
      <c r="AO8" s="34">
        <v>2.5</v>
      </c>
      <c r="AP8" s="34" t="s">
        <v>298</v>
      </c>
      <c r="AQ8" s="27">
        <v>5</v>
      </c>
      <c r="AR8" s="34" t="s">
        <v>208</v>
      </c>
      <c r="AS8" s="34">
        <v>520</v>
      </c>
      <c r="AT8" s="34">
        <v>4.7557778799999999E-2</v>
      </c>
      <c r="AV8" s="44" t="b">
        <v>0</v>
      </c>
      <c r="AW8" s="34">
        <v>1.3507999999999999E-2</v>
      </c>
      <c r="AX8" s="34" t="s">
        <v>211</v>
      </c>
      <c r="AY8" s="46" t="s">
        <v>212</v>
      </c>
      <c r="AZ8" s="34" t="s">
        <v>226</v>
      </c>
      <c r="BA8" s="34"/>
      <c r="BB8" s="34">
        <v>12128</v>
      </c>
      <c r="BC8" s="34">
        <v>0</v>
      </c>
      <c r="BD8" s="34">
        <v>-1</v>
      </c>
      <c r="BE8" s="34" t="s">
        <v>222</v>
      </c>
      <c r="BF8" s="34" t="s">
        <v>227</v>
      </c>
      <c r="BG8" s="34">
        <v>207.2</v>
      </c>
      <c r="BH8" s="34">
        <v>0</v>
      </c>
      <c r="BI8" s="34" t="s">
        <v>215</v>
      </c>
      <c r="BJ8" s="34">
        <v>0</v>
      </c>
      <c r="BK8" s="34">
        <v>47</v>
      </c>
      <c r="BL8" s="34"/>
      <c r="BM8" s="34"/>
      <c r="BN8" s="34"/>
      <c r="BO8" s="34" t="s">
        <v>216</v>
      </c>
      <c r="BP8" s="34" t="s">
        <v>217</v>
      </c>
      <c r="BQ8" s="34" t="s">
        <v>218</v>
      </c>
      <c r="BR8" s="34"/>
      <c r="BS8" s="34"/>
      <c r="BT8" s="34" t="s">
        <v>1</v>
      </c>
      <c r="BU8" s="34">
        <v>1.2</v>
      </c>
      <c r="BV8" s="34">
        <f t="shared" si="2"/>
        <v>26.175096254800025</v>
      </c>
    </row>
    <row r="9" spans="1:74">
      <c r="A9" s="162" t="s">
        <v>285</v>
      </c>
      <c r="B9" s="162" t="s">
        <v>286</v>
      </c>
      <c r="C9" s="163">
        <v>1.2</v>
      </c>
      <c r="D9" s="162" t="s">
        <v>285</v>
      </c>
      <c r="E9" s="163">
        <v>526</v>
      </c>
      <c r="F9" s="163">
        <v>2.3907888799999999E-2</v>
      </c>
      <c r="G9" s="162" t="s">
        <v>304</v>
      </c>
      <c r="I9" s="65">
        <v>3252</v>
      </c>
      <c r="J9" s="65" t="s">
        <v>65</v>
      </c>
      <c r="K9" s="65">
        <f t="shared" si="3"/>
        <v>6.6199715958357247E-2</v>
      </c>
      <c r="L9" s="65"/>
      <c r="M9" s="46">
        <v>3252</v>
      </c>
      <c r="N9" s="46">
        <f>$F$26*K9*1.4</f>
        <v>1.0324548651903767</v>
      </c>
      <c r="R9" s="34" t="s">
        <v>231</v>
      </c>
      <c r="S9" s="34">
        <v>525</v>
      </c>
      <c r="T9" s="107">
        <f t="shared" si="0"/>
        <v>0.14456532760000002</v>
      </c>
      <c r="U9" s="34" t="s">
        <v>7</v>
      </c>
      <c r="V9" s="34" t="s">
        <v>296</v>
      </c>
      <c r="W9" s="34" t="s">
        <v>200</v>
      </c>
      <c r="X9" s="34" t="s">
        <v>201</v>
      </c>
      <c r="Y9" s="2"/>
      <c r="Z9" s="34" t="s">
        <v>297</v>
      </c>
      <c r="AA9" s="34">
        <f t="shared" si="1"/>
        <v>126.17509625480002</v>
      </c>
      <c r="AB9" s="34" t="s">
        <v>1</v>
      </c>
      <c r="AC9" s="34" t="s">
        <v>203</v>
      </c>
      <c r="AD9" s="34" t="s">
        <v>204</v>
      </c>
      <c r="AE9" s="34" t="s">
        <v>205</v>
      </c>
      <c r="AF9" s="34" t="s">
        <v>206</v>
      </c>
      <c r="AG9" s="34" t="s">
        <v>207</v>
      </c>
      <c r="AH9" s="34" t="s">
        <v>208</v>
      </c>
      <c r="AI9" s="42" t="s">
        <v>209</v>
      </c>
      <c r="AJ9" s="34">
        <v>5</v>
      </c>
      <c r="AK9" s="34">
        <v>5</v>
      </c>
      <c r="AL9" s="34">
        <v>4</v>
      </c>
      <c r="AM9" s="34" t="s">
        <v>210</v>
      </c>
      <c r="AN9" s="34">
        <v>0</v>
      </c>
      <c r="AO9" s="34">
        <v>2.5</v>
      </c>
      <c r="AP9" s="34" t="s">
        <v>298</v>
      </c>
      <c r="AQ9" s="27">
        <v>5</v>
      </c>
      <c r="AR9" s="34" t="s">
        <v>208</v>
      </c>
      <c r="AS9" s="34">
        <v>525</v>
      </c>
      <c r="AT9" s="34">
        <v>0.14456532759999999</v>
      </c>
      <c r="AV9" s="44" t="b">
        <v>0</v>
      </c>
      <c r="AW9" s="34">
        <v>2.4764999999999999E-2</v>
      </c>
      <c r="AX9" s="34" t="s">
        <v>211</v>
      </c>
      <c r="AY9" s="46" t="s">
        <v>229</v>
      </c>
      <c r="AZ9" s="34" t="s">
        <v>230</v>
      </c>
      <c r="BA9" s="34"/>
      <c r="BB9" s="34">
        <v>12140</v>
      </c>
      <c r="BC9" s="34">
        <v>0</v>
      </c>
      <c r="BD9" s="34">
        <v>0</v>
      </c>
      <c r="BE9" s="34" t="s">
        <v>225</v>
      </c>
      <c r="BF9" s="34" t="s">
        <v>231</v>
      </c>
      <c r="BG9" s="34">
        <v>24.31</v>
      </c>
      <c r="BH9" s="34">
        <v>0</v>
      </c>
      <c r="BI9" s="34" t="s">
        <v>215</v>
      </c>
      <c r="BJ9" s="34">
        <v>0</v>
      </c>
      <c r="BK9" s="34">
        <v>47</v>
      </c>
      <c r="BL9" s="34"/>
      <c r="BM9" s="34"/>
      <c r="BN9" s="34"/>
      <c r="BO9" s="34" t="s">
        <v>216</v>
      </c>
      <c r="BP9" s="34" t="s">
        <v>217</v>
      </c>
      <c r="BQ9" s="34" t="s">
        <v>218</v>
      </c>
      <c r="BR9" s="34"/>
      <c r="BS9" s="34"/>
      <c r="BT9" s="34" t="s">
        <v>1</v>
      </c>
      <c r="BU9" s="34">
        <v>1.2</v>
      </c>
      <c r="BV9" s="34">
        <f t="shared" si="2"/>
        <v>26.175096254800025</v>
      </c>
    </row>
    <row r="10" spans="1:74">
      <c r="A10" s="162" t="s">
        <v>285</v>
      </c>
      <c r="B10" s="162" t="s">
        <v>286</v>
      </c>
      <c r="C10" s="163">
        <v>1.2</v>
      </c>
      <c r="D10" s="162" t="s">
        <v>285</v>
      </c>
      <c r="E10" s="163">
        <v>586</v>
      </c>
      <c r="F10" s="163">
        <v>2.1155901599999999E-2</v>
      </c>
      <c r="G10" s="162" t="s">
        <v>305</v>
      </c>
      <c r="I10" s="65">
        <v>3251</v>
      </c>
      <c r="J10" s="65" t="s">
        <v>64</v>
      </c>
      <c r="K10" s="65">
        <f t="shared" si="3"/>
        <v>0.36609019807045623</v>
      </c>
      <c r="L10" s="65"/>
      <c r="M10" s="46">
        <v>3251</v>
      </c>
      <c r="N10" s="46">
        <f>$F$26*K10*1.4</f>
        <v>5.7095653753879123</v>
      </c>
      <c r="R10" s="34" t="s">
        <v>304</v>
      </c>
      <c r="S10" s="34">
        <v>526</v>
      </c>
      <c r="T10" s="107">
        <f t="shared" si="0"/>
        <v>2.3907888799999999E-2</v>
      </c>
      <c r="U10" s="34" t="s">
        <v>7</v>
      </c>
      <c r="V10" s="34" t="s">
        <v>296</v>
      </c>
      <c r="W10" s="34" t="s">
        <v>200</v>
      </c>
      <c r="X10" s="34" t="s">
        <v>201</v>
      </c>
      <c r="Y10" s="2"/>
      <c r="Z10" s="34" t="s">
        <v>297</v>
      </c>
      <c r="AA10" s="34">
        <f t="shared" si="1"/>
        <v>126.17509625480002</v>
      </c>
      <c r="AB10" s="34" t="s">
        <v>1</v>
      </c>
      <c r="AC10" s="34" t="s">
        <v>203</v>
      </c>
      <c r="AD10" s="34" t="s">
        <v>204</v>
      </c>
      <c r="AE10" s="34" t="s">
        <v>205</v>
      </c>
      <c r="AF10" s="34" t="s">
        <v>206</v>
      </c>
      <c r="AG10" s="34" t="s">
        <v>207</v>
      </c>
      <c r="AH10" s="34" t="s">
        <v>208</v>
      </c>
      <c r="AI10" s="42" t="s">
        <v>209</v>
      </c>
      <c r="AJ10" s="34">
        <v>5</v>
      </c>
      <c r="AK10" s="34">
        <v>5</v>
      </c>
      <c r="AL10" s="34">
        <v>4</v>
      </c>
      <c r="AM10" s="34" t="s">
        <v>210</v>
      </c>
      <c r="AN10" s="34">
        <v>0</v>
      </c>
      <c r="AO10" s="34">
        <v>2.5</v>
      </c>
      <c r="AP10" s="34" t="s">
        <v>298</v>
      </c>
      <c r="AQ10" s="27">
        <v>5</v>
      </c>
      <c r="AR10" s="34" t="s">
        <v>208</v>
      </c>
      <c r="AS10" s="34">
        <v>526</v>
      </c>
      <c r="AT10" s="34">
        <v>2.3907888799999999E-2</v>
      </c>
      <c r="AV10" s="44" t="b">
        <v>0</v>
      </c>
      <c r="AW10" s="34">
        <v>1.5389999999999999E-2</v>
      </c>
      <c r="AX10" s="34" t="s">
        <v>211</v>
      </c>
      <c r="AY10" s="46" t="s">
        <v>306</v>
      </c>
      <c r="AZ10" s="34" t="s">
        <v>307</v>
      </c>
      <c r="BA10" s="34"/>
      <c r="BB10" s="34">
        <v>12132</v>
      </c>
      <c r="BC10" s="34">
        <v>0</v>
      </c>
      <c r="BD10" s="34">
        <v>-1</v>
      </c>
      <c r="BE10" s="34" t="s">
        <v>308</v>
      </c>
      <c r="BF10" s="34" t="s">
        <v>304</v>
      </c>
      <c r="BG10" s="34">
        <v>54.94</v>
      </c>
      <c r="BH10" s="34">
        <v>0</v>
      </c>
      <c r="BI10" s="34" t="s">
        <v>215</v>
      </c>
      <c r="BJ10" s="34">
        <v>0</v>
      </c>
      <c r="BK10" s="34">
        <v>47</v>
      </c>
      <c r="BL10" s="34"/>
      <c r="BM10" s="34"/>
      <c r="BN10" s="34"/>
      <c r="BO10" s="34" t="s">
        <v>216</v>
      </c>
      <c r="BP10" s="34" t="s">
        <v>217</v>
      </c>
      <c r="BQ10" s="34" t="s">
        <v>218</v>
      </c>
      <c r="BR10" s="34"/>
      <c r="BS10" s="34"/>
      <c r="BT10" s="34" t="s">
        <v>1</v>
      </c>
      <c r="BU10" s="34">
        <v>1.2</v>
      </c>
      <c r="BV10" s="34">
        <f t="shared" si="2"/>
        <v>26.175096254800025</v>
      </c>
    </row>
    <row r="11" spans="1:74">
      <c r="A11" s="162" t="s">
        <v>285</v>
      </c>
      <c r="B11" s="162" t="s">
        <v>286</v>
      </c>
      <c r="C11" s="163">
        <v>1.2</v>
      </c>
      <c r="D11" s="162" t="s">
        <v>285</v>
      </c>
      <c r="E11" s="163">
        <v>612</v>
      </c>
      <c r="F11" s="163">
        <v>2.6917874800000002E-2</v>
      </c>
      <c r="G11" s="162" t="s">
        <v>234</v>
      </c>
      <c r="I11" s="65">
        <v>3250</v>
      </c>
      <c r="J11" s="65" t="s">
        <v>62</v>
      </c>
      <c r="K11" s="65">
        <f t="shared" si="3"/>
        <v>0.29056591959607153</v>
      </c>
      <c r="L11" s="65"/>
      <c r="M11" s="46">
        <v>3250</v>
      </c>
      <c r="N11" s="46">
        <f>$F$26*K11*1.4</f>
        <v>4.5316840563816267</v>
      </c>
      <c r="R11" s="34" t="s">
        <v>305</v>
      </c>
      <c r="S11" s="34">
        <v>586</v>
      </c>
      <c r="T11" s="107">
        <f t="shared" si="0"/>
        <v>2.1155901599999999E-2</v>
      </c>
      <c r="U11" s="34" t="s">
        <v>7</v>
      </c>
      <c r="V11" s="34" t="s">
        <v>296</v>
      </c>
      <c r="W11" s="34" t="s">
        <v>200</v>
      </c>
      <c r="X11" s="34" t="s">
        <v>201</v>
      </c>
      <c r="Y11" s="2"/>
      <c r="Z11" s="34" t="s">
        <v>297</v>
      </c>
      <c r="AA11" s="34">
        <f t="shared" si="1"/>
        <v>126.17509625480002</v>
      </c>
      <c r="AB11" s="34" t="s">
        <v>1</v>
      </c>
      <c r="AC11" s="34" t="s">
        <v>203</v>
      </c>
      <c r="AD11" s="34" t="s">
        <v>204</v>
      </c>
      <c r="AE11" s="34" t="s">
        <v>205</v>
      </c>
      <c r="AF11" s="34" t="s">
        <v>206</v>
      </c>
      <c r="AG11" s="34" t="s">
        <v>207</v>
      </c>
      <c r="AH11" s="34" t="s">
        <v>208</v>
      </c>
      <c r="AI11" s="42" t="s">
        <v>209</v>
      </c>
      <c r="AJ11" s="34">
        <v>5</v>
      </c>
      <c r="AK11" s="34">
        <v>5</v>
      </c>
      <c r="AL11" s="34">
        <v>4</v>
      </c>
      <c r="AM11" s="34" t="s">
        <v>210</v>
      </c>
      <c r="AN11" s="34">
        <v>0</v>
      </c>
      <c r="AO11" s="34">
        <v>2.5</v>
      </c>
      <c r="AP11" s="34" t="s">
        <v>298</v>
      </c>
      <c r="AQ11" s="27">
        <v>5</v>
      </c>
      <c r="AR11" s="34" t="s">
        <v>208</v>
      </c>
      <c r="AS11" s="34">
        <v>586</v>
      </c>
      <c r="AT11" s="34">
        <v>2.1155901599999999E-2</v>
      </c>
      <c r="AV11" s="44" t="b">
        <v>0</v>
      </c>
      <c r="AW11" s="34">
        <v>6.3109999999999998E-3</v>
      </c>
      <c r="AX11" s="34" t="s">
        <v>211</v>
      </c>
      <c r="AY11" s="46" t="s">
        <v>212</v>
      </c>
      <c r="AZ11" s="34" t="s">
        <v>309</v>
      </c>
      <c r="BA11" s="34"/>
      <c r="BB11" s="34">
        <v>12134</v>
      </c>
      <c r="BC11" s="34">
        <v>0</v>
      </c>
      <c r="BD11" s="34">
        <v>0</v>
      </c>
      <c r="BE11" s="34" t="s">
        <v>310</v>
      </c>
      <c r="BF11" s="34" t="s">
        <v>305</v>
      </c>
      <c r="BG11" s="34">
        <v>95.94</v>
      </c>
      <c r="BH11" s="34">
        <v>0</v>
      </c>
      <c r="BI11" s="34" t="s">
        <v>215</v>
      </c>
      <c r="BJ11" s="34">
        <v>0</v>
      </c>
      <c r="BK11" s="34">
        <v>47</v>
      </c>
      <c r="BL11" s="34"/>
      <c r="BM11" s="34"/>
      <c r="BN11" s="34"/>
      <c r="BO11" s="34" t="s">
        <v>216</v>
      </c>
      <c r="BP11" s="34" t="s">
        <v>217</v>
      </c>
      <c r="BQ11" s="34" t="s">
        <v>218</v>
      </c>
      <c r="BR11" s="34"/>
      <c r="BS11" s="34"/>
      <c r="BT11" s="34" t="s">
        <v>1</v>
      </c>
      <c r="BU11" s="34">
        <v>1.2</v>
      </c>
      <c r="BV11" s="34">
        <f t="shared" si="2"/>
        <v>26.175096254800025</v>
      </c>
    </row>
    <row r="12" spans="1:74">
      <c r="A12" s="162" t="s">
        <v>285</v>
      </c>
      <c r="B12" s="162" t="s">
        <v>286</v>
      </c>
      <c r="C12" s="163">
        <v>1.2</v>
      </c>
      <c r="D12" s="162" t="s">
        <v>285</v>
      </c>
      <c r="E12" s="163">
        <v>613</v>
      </c>
      <c r="F12" s="163">
        <v>0.28870065719999999</v>
      </c>
      <c r="G12" s="162" t="s">
        <v>238</v>
      </c>
      <c r="R12" s="34" t="s">
        <v>234</v>
      </c>
      <c r="S12" s="34">
        <v>612</v>
      </c>
      <c r="T12" s="107">
        <f t="shared" si="0"/>
        <v>2.6917874800000002E-2</v>
      </c>
      <c r="U12" s="34" t="s">
        <v>7</v>
      </c>
      <c r="V12" s="34" t="s">
        <v>296</v>
      </c>
      <c r="W12" s="34" t="s">
        <v>200</v>
      </c>
      <c r="X12" s="34" t="s">
        <v>201</v>
      </c>
      <c r="Y12" s="2"/>
      <c r="Z12" s="34" t="s">
        <v>297</v>
      </c>
      <c r="AA12" s="34">
        <f t="shared" si="1"/>
        <v>126.17509625480002</v>
      </c>
      <c r="AB12" s="34" t="s">
        <v>1</v>
      </c>
      <c r="AC12" s="34" t="s">
        <v>203</v>
      </c>
      <c r="AD12" s="34" t="s">
        <v>204</v>
      </c>
      <c r="AE12" s="34" t="s">
        <v>205</v>
      </c>
      <c r="AF12" s="34" t="s">
        <v>206</v>
      </c>
      <c r="AG12" s="34" t="s">
        <v>207</v>
      </c>
      <c r="AH12" s="34" t="s">
        <v>208</v>
      </c>
      <c r="AI12" s="42" t="s">
        <v>209</v>
      </c>
      <c r="AJ12" s="34">
        <v>5</v>
      </c>
      <c r="AK12" s="34">
        <v>5</v>
      </c>
      <c r="AL12" s="34">
        <v>4</v>
      </c>
      <c r="AM12" s="34" t="s">
        <v>210</v>
      </c>
      <c r="AN12" s="34">
        <v>0</v>
      </c>
      <c r="AO12" s="34">
        <v>2.5</v>
      </c>
      <c r="AP12" s="34" t="s">
        <v>298</v>
      </c>
      <c r="AQ12" s="27">
        <v>5</v>
      </c>
      <c r="AR12" s="34" t="s">
        <v>208</v>
      </c>
      <c r="AS12" s="34">
        <v>612</v>
      </c>
      <c r="AT12" s="34">
        <v>2.6917874800000002E-2</v>
      </c>
      <c r="AV12" s="44" t="b">
        <v>0</v>
      </c>
      <c r="AW12" s="34">
        <v>1.1072E-2</v>
      </c>
      <c r="AX12" s="34" t="s">
        <v>211</v>
      </c>
      <c r="AY12" s="46" t="s">
        <v>212</v>
      </c>
      <c r="AZ12" s="34" t="s">
        <v>233</v>
      </c>
      <c r="BA12" s="34"/>
      <c r="BB12" s="34">
        <v>12136</v>
      </c>
      <c r="BC12" s="34">
        <v>0</v>
      </c>
      <c r="BD12" s="34">
        <v>-1</v>
      </c>
      <c r="BE12" s="34" t="s">
        <v>228</v>
      </c>
      <c r="BF12" s="34" t="s">
        <v>234</v>
      </c>
      <c r="BG12" s="34">
        <v>58.69</v>
      </c>
      <c r="BH12" s="34">
        <v>0</v>
      </c>
      <c r="BI12" s="34" t="s">
        <v>215</v>
      </c>
      <c r="BJ12" s="34">
        <v>0</v>
      </c>
      <c r="BK12" s="34">
        <v>47</v>
      </c>
      <c r="BL12" s="34"/>
      <c r="BM12" s="34"/>
      <c r="BN12" s="34"/>
      <c r="BO12" s="34" t="s">
        <v>216</v>
      </c>
      <c r="BP12" s="34" t="s">
        <v>217</v>
      </c>
      <c r="BQ12" s="34" t="s">
        <v>218</v>
      </c>
      <c r="BR12" s="34"/>
      <c r="BS12" s="34"/>
      <c r="BT12" s="34" t="s">
        <v>1</v>
      </c>
      <c r="BU12" s="34">
        <v>1.2</v>
      </c>
      <c r="BV12" s="34">
        <f t="shared" si="2"/>
        <v>26.175096254800025</v>
      </c>
    </row>
    <row r="13" spans="1:74">
      <c r="A13" s="162" t="s">
        <v>285</v>
      </c>
      <c r="B13" s="162" t="s">
        <v>286</v>
      </c>
      <c r="C13" s="163">
        <v>1.2</v>
      </c>
      <c r="D13" s="162" t="s">
        <v>285</v>
      </c>
      <c r="E13" s="163">
        <v>626</v>
      </c>
      <c r="F13" s="164">
        <v>55.700134928400004</v>
      </c>
      <c r="G13" s="165" t="s">
        <v>311</v>
      </c>
      <c r="R13" s="34" t="s">
        <v>238</v>
      </c>
      <c r="S13" s="34">
        <v>613</v>
      </c>
      <c r="T13" s="107">
        <f t="shared" si="0"/>
        <v>0.28870065719999999</v>
      </c>
      <c r="U13" s="34" t="s">
        <v>7</v>
      </c>
      <c r="V13" s="34" t="s">
        <v>296</v>
      </c>
      <c r="W13" s="34" t="s">
        <v>200</v>
      </c>
      <c r="X13" s="34" t="s">
        <v>201</v>
      </c>
      <c r="Y13" s="2"/>
      <c r="Z13" s="34" t="s">
        <v>297</v>
      </c>
      <c r="AA13" s="34">
        <f t="shared" si="1"/>
        <v>126.17509625480002</v>
      </c>
      <c r="AB13" s="34" t="s">
        <v>1</v>
      </c>
      <c r="AC13" s="34" t="s">
        <v>203</v>
      </c>
      <c r="AD13" s="34" t="s">
        <v>204</v>
      </c>
      <c r="AE13" s="34" t="s">
        <v>205</v>
      </c>
      <c r="AF13" s="34" t="s">
        <v>206</v>
      </c>
      <c r="AG13" s="34" t="s">
        <v>207</v>
      </c>
      <c r="AH13" s="34" t="s">
        <v>208</v>
      </c>
      <c r="AI13" s="42" t="s">
        <v>209</v>
      </c>
      <c r="AJ13" s="34">
        <v>5</v>
      </c>
      <c r="AK13" s="34">
        <v>5</v>
      </c>
      <c r="AL13" s="34">
        <v>4</v>
      </c>
      <c r="AM13" s="34" t="s">
        <v>210</v>
      </c>
      <c r="AN13" s="34">
        <v>0</v>
      </c>
      <c r="AO13" s="34">
        <v>2.5</v>
      </c>
      <c r="AP13" s="34" t="s">
        <v>298</v>
      </c>
      <c r="AQ13" s="27">
        <v>5</v>
      </c>
      <c r="AR13" s="34" t="s">
        <v>208</v>
      </c>
      <c r="AS13" s="34">
        <v>613</v>
      </c>
      <c r="AT13" s="34">
        <v>0.28870065719999999</v>
      </c>
      <c r="AV13" s="44" t="b">
        <v>0</v>
      </c>
      <c r="AW13" s="34">
        <v>7.7632999999999994E-2</v>
      </c>
      <c r="AX13" s="34" t="s">
        <v>211</v>
      </c>
      <c r="AY13" s="46" t="s">
        <v>236</v>
      </c>
      <c r="AZ13" s="34" t="s">
        <v>237</v>
      </c>
      <c r="BA13" s="34"/>
      <c r="BB13" s="34">
        <v>12306</v>
      </c>
      <c r="BC13" s="34">
        <v>0</v>
      </c>
      <c r="BD13" s="34">
        <v>0</v>
      </c>
      <c r="BE13" s="34" t="s">
        <v>232</v>
      </c>
      <c r="BF13" s="34" t="s">
        <v>238</v>
      </c>
      <c r="BG13" s="34">
        <v>62.004899999999999</v>
      </c>
      <c r="BH13" s="34">
        <v>0</v>
      </c>
      <c r="BI13" s="34" t="s">
        <v>215</v>
      </c>
      <c r="BJ13" s="34">
        <v>0</v>
      </c>
      <c r="BK13" s="34">
        <v>47</v>
      </c>
      <c r="BL13" s="34"/>
      <c r="BM13" s="34"/>
      <c r="BN13" s="34"/>
      <c r="BO13" s="34" t="s">
        <v>216</v>
      </c>
      <c r="BP13" s="34" t="s">
        <v>217</v>
      </c>
      <c r="BQ13" s="34" t="s">
        <v>218</v>
      </c>
      <c r="BR13" s="34"/>
      <c r="BS13" s="34"/>
      <c r="BT13" s="34" t="s">
        <v>1</v>
      </c>
      <c r="BU13" s="34">
        <v>1.2</v>
      </c>
      <c r="BV13" s="34">
        <f t="shared" si="2"/>
        <v>26.175096254800025</v>
      </c>
    </row>
    <row r="14" spans="1:74">
      <c r="A14" s="162" t="s">
        <v>285</v>
      </c>
      <c r="B14" s="162" t="s">
        <v>286</v>
      </c>
      <c r="C14" s="163">
        <v>1.2</v>
      </c>
      <c r="D14" s="162" t="s">
        <v>285</v>
      </c>
      <c r="E14" s="163">
        <v>666</v>
      </c>
      <c r="F14" s="163">
        <v>0.43395398159999998</v>
      </c>
      <c r="G14" s="162" t="s">
        <v>241</v>
      </c>
      <c r="R14" s="34" t="s">
        <v>241</v>
      </c>
      <c r="S14" s="34">
        <v>666</v>
      </c>
      <c r="T14" s="107">
        <f t="shared" si="0"/>
        <v>0.43395398159999998</v>
      </c>
      <c r="U14" s="34" t="s">
        <v>7</v>
      </c>
      <c r="V14" s="34" t="s">
        <v>296</v>
      </c>
      <c r="W14" s="34" t="s">
        <v>200</v>
      </c>
      <c r="X14" s="34" t="s">
        <v>201</v>
      </c>
      <c r="Y14" s="2"/>
      <c r="Z14" s="34" t="s">
        <v>297</v>
      </c>
      <c r="AA14" s="34">
        <f t="shared" si="1"/>
        <v>126.17509625480002</v>
      </c>
      <c r="AB14" s="34" t="s">
        <v>1</v>
      </c>
      <c r="AC14" s="34" t="s">
        <v>203</v>
      </c>
      <c r="AD14" s="34" t="s">
        <v>204</v>
      </c>
      <c r="AE14" s="34" t="s">
        <v>205</v>
      </c>
      <c r="AF14" s="34" t="s">
        <v>206</v>
      </c>
      <c r="AG14" s="34" t="s">
        <v>207</v>
      </c>
      <c r="AH14" s="34" t="s">
        <v>208</v>
      </c>
      <c r="AI14" s="42" t="s">
        <v>209</v>
      </c>
      <c r="AJ14" s="34">
        <v>5</v>
      </c>
      <c r="AK14" s="34">
        <v>5</v>
      </c>
      <c r="AL14" s="34">
        <v>4</v>
      </c>
      <c r="AM14" s="34" t="s">
        <v>210</v>
      </c>
      <c r="AN14" s="34">
        <v>0</v>
      </c>
      <c r="AO14" s="34">
        <v>2.5</v>
      </c>
      <c r="AP14" s="34" t="s">
        <v>298</v>
      </c>
      <c r="AQ14" s="27">
        <v>5</v>
      </c>
      <c r="AR14" s="34" t="s">
        <v>208</v>
      </c>
      <c r="AS14" s="34">
        <v>666</v>
      </c>
      <c r="AT14" s="34">
        <v>0.43395398159999998</v>
      </c>
      <c r="AV14" s="44" t="b">
        <v>0</v>
      </c>
      <c r="AW14" s="34">
        <v>7.9274999999999998E-2</v>
      </c>
      <c r="AX14" s="34" t="s">
        <v>211</v>
      </c>
      <c r="AY14" s="46" t="s">
        <v>212</v>
      </c>
      <c r="AZ14" s="34" t="s">
        <v>240</v>
      </c>
      <c r="BA14" s="34"/>
      <c r="BB14" s="34">
        <v>12152</v>
      </c>
      <c r="BC14" s="34">
        <v>0</v>
      </c>
      <c r="BD14" s="34">
        <v>-1</v>
      </c>
      <c r="BE14" s="34" t="s">
        <v>239</v>
      </c>
      <c r="BF14" s="34" t="s">
        <v>241</v>
      </c>
      <c r="BG14" s="34">
        <v>30.97</v>
      </c>
      <c r="BH14" s="34">
        <v>0</v>
      </c>
      <c r="BI14" s="34" t="s">
        <v>215</v>
      </c>
      <c r="BJ14" s="34">
        <v>0</v>
      </c>
      <c r="BK14" s="34">
        <v>47</v>
      </c>
      <c r="BL14" s="34"/>
      <c r="BM14" s="34"/>
      <c r="BN14" s="34"/>
      <c r="BO14" s="34" t="s">
        <v>216</v>
      </c>
      <c r="BP14" s="34" t="s">
        <v>217</v>
      </c>
      <c r="BQ14" s="34" t="s">
        <v>218</v>
      </c>
      <c r="BR14" s="34"/>
      <c r="BS14" s="34"/>
      <c r="BT14" s="34" t="s">
        <v>1</v>
      </c>
      <c r="BU14" s="34">
        <v>1.2</v>
      </c>
      <c r="BV14" s="34">
        <f t="shared" si="2"/>
        <v>26.175096254800025</v>
      </c>
    </row>
    <row r="15" spans="1:74">
      <c r="A15" s="162" t="s">
        <v>285</v>
      </c>
      <c r="B15" s="162" t="s">
        <v>286</v>
      </c>
      <c r="C15" s="163">
        <v>1.2</v>
      </c>
      <c r="D15" s="162" t="s">
        <v>285</v>
      </c>
      <c r="E15" s="163">
        <v>669</v>
      </c>
      <c r="F15" s="163">
        <v>8.5139603999999994E-2</v>
      </c>
      <c r="G15" s="162" t="s">
        <v>312</v>
      </c>
      <c r="R15" s="34" t="s">
        <v>312</v>
      </c>
      <c r="S15" s="34">
        <v>669</v>
      </c>
      <c r="T15" s="107">
        <f t="shared" si="0"/>
        <v>8.5139603999999994E-2</v>
      </c>
      <c r="U15" s="34" t="s">
        <v>7</v>
      </c>
      <c r="V15" s="34" t="s">
        <v>296</v>
      </c>
      <c r="W15" s="34" t="s">
        <v>200</v>
      </c>
      <c r="X15" s="34" t="s">
        <v>201</v>
      </c>
      <c r="Y15" s="2"/>
      <c r="Z15" s="34" t="s">
        <v>297</v>
      </c>
      <c r="AA15" s="34">
        <f t="shared" si="1"/>
        <v>126.17509625480002</v>
      </c>
      <c r="AB15" s="34" t="s">
        <v>1</v>
      </c>
      <c r="AC15" s="34" t="s">
        <v>203</v>
      </c>
      <c r="AD15" s="34" t="s">
        <v>204</v>
      </c>
      <c r="AE15" s="34" t="s">
        <v>205</v>
      </c>
      <c r="AF15" s="34" t="s">
        <v>206</v>
      </c>
      <c r="AG15" s="34" t="s">
        <v>207</v>
      </c>
      <c r="AH15" s="34" t="s">
        <v>208</v>
      </c>
      <c r="AI15" s="42" t="s">
        <v>209</v>
      </c>
      <c r="AJ15" s="34">
        <v>5</v>
      </c>
      <c r="AK15" s="34">
        <v>5</v>
      </c>
      <c r="AL15" s="34">
        <v>4</v>
      </c>
      <c r="AM15" s="34" t="s">
        <v>210</v>
      </c>
      <c r="AN15" s="34">
        <v>0</v>
      </c>
      <c r="AO15" s="34">
        <v>2.5</v>
      </c>
      <c r="AP15" s="34" t="s">
        <v>298</v>
      </c>
      <c r="AQ15" s="27">
        <v>5</v>
      </c>
      <c r="AR15" s="34" t="s">
        <v>208</v>
      </c>
      <c r="AS15" s="34">
        <v>669</v>
      </c>
      <c r="AT15" s="34">
        <v>8.5139603999999994E-2</v>
      </c>
      <c r="AV15" s="44" t="b">
        <v>0</v>
      </c>
      <c r="AW15" s="34">
        <v>2.6348E-2</v>
      </c>
      <c r="AX15" s="34" t="s">
        <v>211</v>
      </c>
      <c r="AY15" s="46" t="s">
        <v>212</v>
      </c>
      <c r="AZ15" s="2">
        <v>2023695</v>
      </c>
      <c r="BA15" s="34"/>
      <c r="BB15" s="34">
        <v>12180</v>
      </c>
      <c r="BC15" s="34">
        <v>0</v>
      </c>
      <c r="BD15" s="34">
        <v>0</v>
      </c>
      <c r="BE15" s="34" t="s">
        <v>313</v>
      </c>
      <c r="BF15" s="34" t="s">
        <v>312</v>
      </c>
      <c r="BG15" s="34">
        <v>39.1</v>
      </c>
      <c r="BH15" s="34">
        <v>0</v>
      </c>
      <c r="BI15" s="34" t="s">
        <v>215</v>
      </c>
      <c r="BJ15" s="34">
        <v>0</v>
      </c>
      <c r="BK15" s="34">
        <v>47</v>
      </c>
      <c r="BL15" s="34"/>
      <c r="BM15" s="34"/>
      <c r="BN15" s="34"/>
      <c r="BO15" s="34" t="s">
        <v>216</v>
      </c>
      <c r="BP15" s="34" t="s">
        <v>217</v>
      </c>
      <c r="BQ15" s="34" t="s">
        <v>218</v>
      </c>
      <c r="BR15" s="34"/>
      <c r="BS15" s="34"/>
      <c r="BT15" s="34" t="s">
        <v>1</v>
      </c>
      <c r="BU15" s="34">
        <v>1.2</v>
      </c>
      <c r="BV15" s="34">
        <f t="shared" si="2"/>
        <v>26.175096254800025</v>
      </c>
    </row>
    <row r="16" spans="1:74">
      <c r="A16" s="162" t="s">
        <v>285</v>
      </c>
      <c r="B16" s="162" t="s">
        <v>286</v>
      </c>
      <c r="C16" s="163">
        <v>1.2</v>
      </c>
      <c r="D16" s="162" t="s">
        <v>285</v>
      </c>
      <c r="E16" s="163">
        <v>694</v>
      </c>
      <c r="F16" s="163">
        <v>0.32396049319999998</v>
      </c>
      <c r="G16" s="162" t="s">
        <v>314</v>
      </c>
      <c r="R16" s="34" t="s">
        <v>314</v>
      </c>
      <c r="S16" s="34">
        <v>694</v>
      </c>
      <c r="T16" s="107">
        <f t="shared" si="0"/>
        <v>0.32396049319999998</v>
      </c>
      <c r="U16" s="34" t="s">
        <v>7</v>
      </c>
      <c r="V16" s="34" t="s">
        <v>296</v>
      </c>
      <c r="W16" s="34" t="s">
        <v>200</v>
      </c>
      <c r="X16" s="34" t="s">
        <v>201</v>
      </c>
      <c r="Y16" s="2"/>
      <c r="Z16" s="34" t="s">
        <v>297</v>
      </c>
      <c r="AA16" s="34">
        <f t="shared" si="1"/>
        <v>126.17509625480002</v>
      </c>
      <c r="AB16" s="34" t="s">
        <v>1</v>
      </c>
      <c r="AC16" s="34" t="s">
        <v>203</v>
      </c>
      <c r="AD16" s="34" t="s">
        <v>204</v>
      </c>
      <c r="AE16" s="34" t="s">
        <v>205</v>
      </c>
      <c r="AF16" s="34" t="s">
        <v>206</v>
      </c>
      <c r="AG16" s="34" t="s">
        <v>207</v>
      </c>
      <c r="AH16" s="34" t="s">
        <v>208</v>
      </c>
      <c r="AI16" s="42" t="s">
        <v>209</v>
      </c>
      <c r="AJ16" s="34">
        <v>5</v>
      </c>
      <c r="AK16" s="34">
        <v>5</v>
      </c>
      <c r="AL16" s="34">
        <v>4</v>
      </c>
      <c r="AM16" s="34" t="s">
        <v>210</v>
      </c>
      <c r="AN16" s="34">
        <v>0</v>
      </c>
      <c r="AO16" s="34">
        <v>2.5</v>
      </c>
      <c r="AP16" s="34" t="s">
        <v>298</v>
      </c>
      <c r="AQ16" s="27">
        <v>5</v>
      </c>
      <c r="AR16" s="34" t="s">
        <v>208</v>
      </c>
      <c r="AS16" s="34">
        <v>694</v>
      </c>
      <c r="AT16" s="34">
        <v>0.32396049319999998</v>
      </c>
      <c r="AV16" s="44" t="b">
        <v>0</v>
      </c>
      <c r="AW16" s="3">
        <v>9.8329999999999904E-2</v>
      </c>
      <c r="AX16" s="34" t="s">
        <v>211</v>
      </c>
      <c r="AY16" s="46" t="s">
        <v>229</v>
      </c>
      <c r="AZ16" s="34" t="s">
        <v>315</v>
      </c>
      <c r="BA16" s="34"/>
      <c r="BB16" s="34">
        <v>12165</v>
      </c>
      <c r="BC16" s="34">
        <v>0</v>
      </c>
      <c r="BD16" s="34">
        <v>0</v>
      </c>
      <c r="BE16" s="34" t="s">
        <v>316</v>
      </c>
      <c r="BF16" s="34" t="s">
        <v>314</v>
      </c>
      <c r="BG16" s="34">
        <v>28.09</v>
      </c>
      <c r="BH16" s="34">
        <v>0</v>
      </c>
      <c r="BI16" s="34" t="s">
        <v>215</v>
      </c>
      <c r="BJ16" s="34">
        <v>0</v>
      </c>
      <c r="BK16" s="34">
        <v>47</v>
      </c>
      <c r="BL16" s="34"/>
      <c r="BM16" s="34"/>
      <c r="BN16" s="34"/>
      <c r="BO16" s="34" t="s">
        <v>216</v>
      </c>
      <c r="BP16" s="34" t="s">
        <v>217</v>
      </c>
      <c r="BQ16" s="34" t="s">
        <v>218</v>
      </c>
      <c r="BR16" s="34"/>
      <c r="BS16" s="34"/>
      <c r="BT16" s="34" t="s">
        <v>1</v>
      </c>
      <c r="BU16" s="34">
        <v>1.2</v>
      </c>
      <c r="BV16" s="34">
        <f t="shared" si="2"/>
        <v>26.175096254800025</v>
      </c>
    </row>
    <row r="17" spans="1:74">
      <c r="A17" s="162" t="s">
        <v>285</v>
      </c>
      <c r="B17" s="162" t="s">
        <v>286</v>
      </c>
      <c r="C17" s="163">
        <v>1.2</v>
      </c>
      <c r="D17" s="162" t="s">
        <v>285</v>
      </c>
      <c r="E17" s="163">
        <v>696</v>
      </c>
      <c r="F17" s="163">
        <v>3.9129817999999997E-2</v>
      </c>
      <c r="G17" s="162" t="s">
        <v>244</v>
      </c>
      <c r="R17" s="34" t="s">
        <v>244</v>
      </c>
      <c r="S17" s="34">
        <v>696</v>
      </c>
      <c r="T17" s="107">
        <f t="shared" si="0"/>
        <v>3.9129817999999997E-2</v>
      </c>
      <c r="U17" s="34" t="s">
        <v>7</v>
      </c>
      <c r="V17" s="34" t="s">
        <v>296</v>
      </c>
      <c r="W17" s="34" t="s">
        <v>200</v>
      </c>
      <c r="X17" s="34" t="s">
        <v>201</v>
      </c>
      <c r="Y17" s="2"/>
      <c r="Z17" s="34" t="s">
        <v>297</v>
      </c>
      <c r="AA17" s="34">
        <f t="shared" si="1"/>
        <v>126.17509625480002</v>
      </c>
      <c r="AB17" s="34" t="s">
        <v>1</v>
      </c>
      <c r="AC17" s="34" t="s">
        <v>203</v>
      </c>
      <c r="AD17" s="34" t="s">
        <v>204</v>
      </c>
      <c r="AE17" s="34" t="s">
        <v>205</v>
      </c>
      <c r="AF17" s="34" t="s">
        <v>206</v>
      </c>
      <c r="AG17" s="34" t="s">
        <v>207</v>
      </c>
      <c r="AH17" s="34" t="s">
        <v>208</v>
      </c>
      <c r="AI17" s="42" t="s">
        <v>209</v>
      </c>
      <c r="AJ17" s="34">
        <v>5</v>
      </c>
      <c r="AK17" s="34">
        <v>5</v>
      </c>
      <c r="AL17" s="34">
        <v>4</v>
      </c>
      <c r="AM17" s="34" t="s">
        <v>210</v>
      </c>
      <c r="AN17" s="34">
        <v>0</v>
      </c>
      <c r="AO17" s="34">
        <v>2.5</v>
      </c>
      <c r="AP17" s="34" t="s">
        <v>298</v>
      </c>
      <c r="AQ17" s="27">
        <v>5</v>
      </c>
      <c r="AR17" s="34" t="s">
        <v>208</v>
      </c>
      <c r="AS17" s="34">
        <v>696</v>
      </c>
      <c r="AT17" s="34">
        <v>3.9129817999999997E-2</v>
      </c>
      <c r="AV17" s="44" t="b">
        <v>0</v>
      </c>
      <c r="AW17" s="34">
        <v>6.692E-3</v>
      </c>
      <c r="AX17" s="34" t="s">
        <v>211</v>
      </c>
      <c r="AY17" s="46" t="s">
        <v>229</v>
      </c>
      <c r="AZ17" s="34" t="s">
        <v>243</v>
      </c>
      <c r="BA17" s="34"/>
      <c r="BB17" s="34">
        <v>12184</v>
      </c>
      <c r="BC17" s="34">
        <v>0</v>
      </c>
      <c r="BD17" s="34">
        <v>0</v>
      </c>
      <c r="BE17" s="34" t="s">
        <v>242</v>
      </c>
      <c r="BF17" s="34" t="s">
        <v>244</v>
      </c>
      <c r="BG17" s="34">
        <v>22.99</v>
      </c>
      <c r="BH17" s="34">
        <v>0</v>
      </c>
      <c r="BI17" s="34" t="s">
        <v>215</v>
      </c>
      <c r="BJ17" s="34">
        <v>0</v>
      </c>
      <c r="BK17" s="34">
        <v>47</v>
      </c>
      <c r="BL17" s="34"/>
      <c r="BM17" s="34"/>
      <c r="BN17" s="34"/>
      <c r="BO17" s="34" t="s">
        <v>216</v>
      </c>
      <c r="BP17" s="34" t="s">
        <v>217</v>
      </c>
      <c r="BQ17" s="34" t="s">
        <v>218</v>
      </c>
      <c r="BR17" s="34"/>
      <c r="BS17" s="34"/>
      <c r="BT17" s="34" t="s">
        <v>1</v>
      </c>
      <c r="BU17" s="34">
        <v>1.2</v>
      </c>
      <c r="BV17" s="34">
        <f t="shared" si="2"/>
        <v>26.175096254800025</v>
      </c>
    </row>
    <row r="18" spans="1:74">
      <c r="A18" s="162" t="s">
        <v>285</v>
      </c>
      <c r="B18" s="162" t="s">
        <v>286</v>
      </c>
      <c r="C18" s="163">
        <v>1.2</v>
      </c>
      <c r="D18" s="162" t="s">
        <v>285</v>
      </c>
      <c r="E18" s="163">
        <v>699</v>
      </c>
      <c r="F18" s="163">
        <v>7.1872445707999999</v>
      </c>
      <c r="G18" s="162" t="s">
        <v>247</v>
      </c>
      <c r="R18" s="34" t="s">
        <v>247</v>
      </c>
      <c r="S18" s="34">
        <v>699</v>
      </c>
      <c r="T18" s="107">
        <f t="shared" si="0"/>
        <v>7.1872445707999999</v>
      </c>
      <c r="U18" s="34" t="s">
        <v>7</v>
      </c>
      <c r="V18" s="34" t="s">
        <v>296</v>
      </c>
      <c r="W18" s="34" t="s">
        <v>200</v>
      </c>
      <c r="X18" s="34" t="s">
        <v>201</v>
      </c>
      <c r="Y18" s="2"/>
      <c r="Z18" s="34" t="s">
        <v>297</v>
      </c>
      <c r="AA18" s="34">
        <f t="shared" si="1"/>
        <v>126.17509625480002</v>
      </c>
      <c r="AB18" s="34" t="s">
        <v>1</v>
      </c>
      <c r="AC18" s="34" t="s">
        <v>203</v>
      </c>
      <c r="AD18" s="34" t="s">
        <v>204</v>
      </c>
      <c r="AE18" s="34" t="s">
        <v>205</v>
      </c>
      <c r="AF18" s="34" t="s">
        <v>206</v>
      </c>
      <c r="AG18" s="34" t="s">
        <v>207</v>
      </c>
      <c r="AH18" s="34" t="s">
        <v>208</v>
      </c>
      <c r="AI18" s="42" t="s">
        <v>209</v>
      </c>
      <c r="AJ18" s="34">
        <v>5</v>
      </c>
      <c r="AK18" s="34">
        <v>5</v>
      </c>
      <c r="AL18" s="34">
        <v>4</v>
      </c>
      <c r="AM18" s="34" t="s">
        <v>210</v>
      </c>
      <c r="AN18" s="34">
        <v>0</v>
      </c>
      <c r="AO18" s="34">
        <v>2.5</v>
      </c>
      <c r="AP18" s="34" t="s">
        <v>298</v>
      </c>
      <c r="AQ18" s="27">
        <v>5</v>
      </c>
      <c r="AR18" s="34" t="s">
        <v>208</v>
      </c>
      <c r="AS18" s="34">
        <v>699</v>
      </c>
      <c r="AT18" s="34">
        <v>7.1872445707999999</v>
      </c>
      <c r="AV18" s="44" t="b">
        <v>0</v>
      </c>
      <c r="AW18" s="34">
        <v>1.902515</v>
      </c>
      <c r="AX18" s="34" t="s">
        <v>211</v>
      </c>
      <c r="AY18" s="46" t="s">
        <v>236</v>
      </c>
      <c r="AZ18" s="34" t="s">
        <v>246</v>
      </c>
      <c r="BA18" s="34"/>
      <c r="BB18" s="34">
        <v>12403</v>
      </c>
      <c r="BC18" s="34">
        <v>0</v>
      </c>
      <c r="BD18" s="34">
        <v>0</v>
      </c>
      <c r="BE18" s="34" t="s">
        <v>245</v>
      </c>
      <c r="BF18" s="34" t="s">
        <v>247</v>
      </c>
      <c r="BG18" s="34">
        <v>96.057599999999994</v>
      </c>
      <c r="BH18" s="34">
        <v>0</v>
      </c>
      <c r="BI18" s="34" t="s">
        <v>215</v>
      </c>
      <c r="BJ18" s="34">
        <v>0</v>
      </c>
      <c r="BK18" s="34">
        <v>47</v>
      </c>
      <c r="BL18" s="34"/>
      <c r="BM18" s="34"/>
      <c r="BN18" s="34"/>
      <c r="BO18" s="34" t="s">
        <v>216</v>
      </c>
      <c r="BP18" s="34" t="s">
        <v>217</v>
      </c>
      <c r="BQ18" s="34" t="s">
        <v>218</v>
      </c>
      <c r="BR18" s="34"/>
      <c r="BS18" s="34"/>
      <c r="BT18" s="34" t="s">
        <v>1</v>
      </c>
      <c r="BU18" s="34">
        <v>1.2</v>
      </c>
      <c r="BV18" s="34">
        <f t="shared" si="2"/>
        <v>26.175096254800025</v>
      </c>
    </row>
    <row r="19" spans="1:74">
      <c r="A19" s="162" t="s">
        <v>285</v>
      </c>
      <c r="B19" s="162" t="s">
        <v>286</v>
      </c>
      <c r="C19" s="163">
        <v>1.2</v>
      </c>
      <c r="D19" s="162" t="s">
        <v>285</v>
      </c>
      <c r="E19" s="163">
        <v>715</v>
      </c>
      <c r="F19" s="163">
        <v>3.4055841599999997E-2</v>
      </c>
      <c r="G19" s="162" t="s">
        <v>317</v>
      </c>
      <c r="R19" s="34" t="s">
        <v>317</v>
      </c>
      <c r="S19" s="34">
        <v>715</v>
      </c>
      <c r="T19" s="107">
        <f t="shared" si="0"/>
        <v>3.4055841599999997E-2</v>
      </c>
      <c r="U19" s="34" t="s">
        <v>7</v>
      </c>
      <c r="V19" s="34" t="s">
        <v>296</v>
      </c>
      <c r="W19" s="34" t="s">
        <v>200</v>
      </c>
      <c r="X19" s="34" t="s">
        <v>201</v>
      </c>
      <c r="Y19" s="2"/>
      <c r="Z19" s="34" t="s">
        <v>297</v>
      </c>
      <c r="AA19" s="34">
        <f t="shared" si="1"/>
        <v>126.17509625480002</v>
      </c>
      <c r="AB19" s="34" t="s">
        <v>1</v>
      </c>
      <c r="AC19" s="34" t="s">
        <v>203</v>
      </c>
      <c r="AD19" s="34" t="s">
        <v>204</v>
      </c>
      <c r="AE19" s="34" t="s">
        <v>205</v>
      </c>
      <c r="AF19" s="34" t="s">
        <v>206</v>
      </c>
      <c r="AG19" s="34" t="s">
        <v>207</v>
      </c>
      <c r="AH19" s="34" t="s">
        <v>208</v>
      </c>
      <c r="AI19" s="42" t="s">
        <v>209</v>
      </c>
      <c r="AJ19" s="34">
        <v>5</v>
      </c>
      <c r="AK19" s="34">
        <v>5</v>
      </c>
      <c r="AL19" s="34">
        <v>4</v>
      </c>
      <c r="AM19" s="34" t="s">
        <v>210</v>
      </c>
      <c r="AN19" s="34">
        <v>0</v>
      </c>
      <c r="AO19" s="34">
        <v>2.5</v>
      </c>
      <c r="AP19" s="34" t="s">
        <v>298</v>
      </c>
      <c r="AQ19" s="27">
        <v>5</v>
      </c>
      <c r="AR19" s="34" t="s">
        <v>208</v>
      </c>
      <c r="AS19" s="34">
        <v>715</v>
      </c>
      <c r="AT19" s="34">
        <v>3.4055841599999997E-2</v>
      </c>
      <c r="AV19" s="44" t="b">
        <v>0</v>
      </c>
      <c r="AW19" s="34">
        <v>1.3591000000000001E-2</v>
      </c>
      <c r="AX19" s="34" t="s">
        <v>211</v>
      </c>
      <c r="AY19" s="46" t="s">
        <v>212</v>
      </c>
      <c r="AZ19" s="34" t="s">
        <v>318</v>
      </c>
      <c r="BA19" s="34"/>
      <c r="BB19" s="34">
        <v>12161</v>
      </c>
      <c r="BC19" s="34">
        <v>0</v>
      </c>
      <c r="BD19" s="34">
        <v>0</v>
      </c>
      <c r="BE19" s="34" t="s">
        <v>319</v>
      </c>
      <c r="BF19" s="34" t="s">
        <v>317</v>
      </c>
      <c r="BG19" s="34">
        <v>47.87</v>
      </c>
      <c r="BH19" s="34">
        <v>0</v>
      </c>
      <c r="BI19" s="34" t="s">
        <v>215</v>
      </c>
      <c r="BJ19" s="34">
        <v>0</v>
      </c>
      <c r="BK19" s="34">
        <v>47</v>
      </c>
      <c r="BL19" s="34"/>
      <c r="BM19" s="34"/>
      <c r="BN19" s="34"/>
      <c r="BO19" s="34" t="s">
        <v>216</v>
      </c>
      <c r="BP19" s="34" t="s">
        <v>217</v>
      </c>
      <c r="BQ19" s="34" t="s">
        <v>218</v>
      </c>
      <c r="BR19" s="34"/>
      <c r="BS19" s="34"/>
      <c r="BT19" s="34" t="s">
        <v>1</v>
      </c>
      <c r="BU19" s="34">
        <v>1.2</v>
      </c>
      <c r="BV19" s="34">
        <f t="shared" si="2"/>
        <v>26.175096254800025</v>
      </c>
    </row>
    <row r="20" spans="1:74">
      <c r="A20" s="162" t="s">
        <v>285</v>
      </c>
      <c r="B20" s="162" t="s">
        <v>286</v>
      </c>
      <c r="C20" s="163">
        <v>1.2</v>
      </c>
      <c r="D20" s="162" t="s">
        <v>285</v>
      </c>
      <c r="E20" s="163">
        <v>778</v>
      </c>
      <c r="F20" s="163">
        <v>0.59279524280000007</v>
      </c>
      <c r="G20" s="162" t="s">
        <v>250</v>
      </c>
      <c r="R20" s="34" t="s">
        <v>250</v>
      </c>
      <c r="S20" s="34">
        <v>778</v>
      </c>
      <c r="T20" s="107">
        <f t="shared" si="0"/>
        <v>0.59279524280000007</v>
      </c>
      <c r="U20" s="34" t="s">
        <v>7</v>
      </c>
      <c r="V20" s="34" t="s">
        <v>296</v>
      </c>
      <c r="W20" s="34" t="s">
        <v>200</v>
      </c>
      <c r="X20" s="34" t="s">
        <v>201</v>
      </c>
      <c r="Y20" s="2"/>
      <c r="Z20" s="34" t="s">
        <v>297</v>
      </c>
      <c r="AA20" s="34">
        <f t="shared" si="1"/>
        <v>126.17509625480002</v>
      </c>
      <c r="AB20" s="34" t="s">
        <v>1</v>
      </c>
      <c r="AC20" s="34" t="s">
        <v>203</v>
      </c>
      <c r="AD20" s="34" t="s">
        <v>204</v>
      </c>
      <c r="AE20" s="34" t="s">
        <v>205</v>
      </c>
      <c r="AF20" s="34" t="s">
        <v>206</v>
      </c>
      <c r="AG20" s="34" t="s">
        <v>207</v>
      </c>
      <c r="AH20" s="34" t="s">
        <v>208</v>
      </c>
      <c r="AI20" s="42" t="s">
        <v>209</v>
      </c>
      <c r="AJ20" s="34">
        <v>5</v>
      </c>
      <c r="AK20" s="34">
        <v>5</v>
      </c>
      <c r="AL20" s="34">
        <v>4</v>
      </c>
      <c r="AM20" s="34" t="s">
        <v>210</v>
      </c>
      <c r="AN20" s="34">
        <v>0</v>
      </c>
      <c r="AO20" s="34">
        <v>2.5</v>
      </c>
      <c r="AP20" s="34" t="s">
        <v>298</v>
      </c>
      <c r="AQ20" s="27">
        <v>5</v>
      </c>
      <c r="AR20" s="34" t="s">
        <v>208</v>
      </c>
      <c r="AS20" s="34">
        <v>778</v>
      </c>
      <c r="AT20" s="34">
        <v>0.59279524279999996</v>
      </c>
      <c r="AV20" s="44" t="b">
        <v>0</v>
      </c>
      <c r="AW20" s="34">
        <v>0.101504</v>
      </c>
      <c r="AX20" s="34" t="s">
        <v>211</v>
      </c>
      <c r="AY20" s="46" t="s">
        <v>212</v>
      </c>
      <c r="AZ20" s="34" t="s">
        <v>249</v>
      </c>
      <c r="BA20" s="34"/>
      <c r="BB20" s="34">
        <v>12167</v>
      </c>
      <c r="BC20" s="34">
        <v>0</v>
      </c>
      <c r="BD20" s="34">
        <v>0</v>
      </c>
      <c r="BE20" s="34" t="s">
        <v>248</v>
      </c>
      <c r="BF20" s="34" t="s">
        <v>250</v>
      </c>
      <c r="BG20" s="34">
        <v>65.41</v>
      </c>
      <c r="BH20" s="34">
        <v>0</v>
      </c>
      <c r="BI20" s="34" t="s">
        <v>215</v>
      </c>
      <c r="BJ20" s="34">
        <v>0</v>
      </c>
      <c r="BK20" s="34">
        <v>47</v>
      </c>
      <c r="BL20" s="34"/>
      <c r="BM20" s="34"/>
      <c r="BN20" s="34"/>
      <c r="BO20" s="34" t="s">
        <v>216</v>
      </c>
      <c r="BP20" s="34" t="s">
        <v>217</v>
      </c>
      <c r="BQ20" s="34" t="s">
        <v>218</v>
      </c>
      <c r="BR20" s="34"/>
      <c r="BS20" s="34"/>
      <c r="BT20" s="34" t="s">
        <v>1</v>
      </c>
      <c r="BU20" s="34">
        <v>1.2</v>
      </c>
      <c r="BV20" s="34">
        <f t="shared" si="2"/>
        <v>26.175096254800025</v>
      </c>
    </row>
    <row r="21" spans="1:74">
      <c r="A21" s="162" t="s">
        <v>285</v>
      </c>
      <c r="B21" s="162" t="s">
        <v>286</v>
      </c>
      <c r="C21" s="163">
        <v>1.2</v>
      </c>
      <c r="D21" s="162" t="s">
        <v>285</v>
      </c>
      <c r="E21" s="163">
        <v>784</v>
      </c>
      <c r="F21" s="163">
        <v>2.7789910744000004</v>
      </c>
      <c r="G21" s="162" t="s">
        <v>253</v>
      </c>
      <c r="R21" s="34" t="s">
        <v>253</v>
      </c>
      <c r="S21" s="34">
        <v>784</v>
      </c>
      <c r="T21" s="107">
        <f t="shared" si="0"/>
        <v>2.7789910744000004</v>
      </c>
      <c r="U21" s="34" t="s">
        <v>7</v>
      </c>
      <c r="V21" s="34" t="s">
        <v>296</v>
      </c>
      <c r="W21" s="34" t="s">
        <v>200</v>
      </c>
      <c r="X21" s="34" t="s">
        <v>201</v>
      </c>
      <c r="Y21" s="2"/>
      <c r="Z21" s="34" t="s">
        <v>297</v>
      </c>
      <c r="AA21" s="34">
        <f t="shared" si="1"/>
        <v>126.17509625480002</v>
      </c>
      <c r="AB21" s="34" t="s">
        <v>1</v>
      </c>
      <c r="AC21" s="34" t="s">
        <v>203</v>
      </c>
      <c r="AD21" s="34" t="s">
        <v>204</v>
      </c>
      <c r="AE21" s="34" t="s">
        <v>205</v>
      </c>
      <c r="AF21" s="34" t="s">
        <v>206</v>
      </c>
      <c r="AG21" s="34" t="s">
        <v>207</v>
      </c>
      <c r="AH21" s="34" t="s">
        <v>208</v>
      </c>
      <c r="AI21" s="42" t="s">
        <v>209</v>
      </c>
      <c r="AJ21" s="34">
        <v>5</v>
      </c>
      <c r="AK21" s="34">
        <v>5</v>
      </c>
      <c r="AL21" s="34">
        <v>4</v>
      </c>
      <c r="AM21" s="34" t="s">
        <v>210</v>
      </c>
      <c r="AN21" s="34">
        <v>0</v>
      </c>
      <c r="AO21" s="34">
        <v>2.5</v>
      </c>
      <c r="AP21" s="34" t="s">
        <v>298</v>
      </c>
      <c r="AQ21" s="27">
        <v>5</v>
      </c>
      <c r="AR21" s="34" t="s">
        <v>208</v>
      </c>
      <c r="AS21" s="34">
        <v>784</v>
      </c>
      <c r="AT21" s="34">
        <v>2.7789910743999999</v>
      </c>
      <c r="AV21" s="44" t="b">
        <v>0</v>
      </c>
      <c r="AW21" s="34">
        <v>0.72513499999999997</v>
      </c>
      <c r="AX21" s="34" t="s">
        <v>211</v>
      </c>
      <c r="AY21" s="46" t="s">
        <v>229</v>
      </c>
      <c r="AZ21" s="34" t="s">
        <v>252</v>
      </c>
      <c r="BA21" s="34"/>
      <c r="BB21" s="34">
        <v>88301</v>
      </c>
      <c r="BC21" s="34">
        <v>0</v>
      </c>
      <c r="BD21" s="34">
        <v>0</v>
      </c>
      <c r="BE21" s="34" t="s">
        <v>251</v>
      </c>
      <c r="BF21" s="34" t="s">
        <v>253</v>
      </c>
      <c r="BG21" s="34">
        <v>18.0383</v>
      </c>
      <c r="BH21" s="34">
        <v>0</v>
      </c>
      <c r="BI21" s="34" t="s">
        <v>215</v>
      </c>
      <c r="BJ21" s="34">
        <v>0</v>
      </c>
      <c r="BK21" s="34">
        <v>47</v>
      </c>
      <c r="BL21" s="34"/>
      <c r="BM21" s="34"/>
      <c r="BN21" s="34"/>
      <c r="BO21" s="34" t="s">
        <v>216</v>
      </c>
      <c r="BP21" s="34" t="s">
        <v>217</v>
      </c>
      <c r="BQ21" s="34" t="s">
        <v>218</v>
      </c>
      <c r="BR21" s="34"/>
      <c r="BS21" s="34"/>
      <c r="BT21" s="34" t="s">
        <v>1</v>
      </c>
      <c r="BU21" s="34">
        <v>1.2</v>
      </c>
      <c r="BV21" s="34">
        <f t="shared" si="2"/>
        <v>26.175096254800025</v>
      </c>
    </row>
    <row r="22" spans="1:74">
      <c r="A22" s="162" t="s">
        <v>285</v>
      </c>
      <c r="B22" s="162" t="s">
        <v>286</v>
      </c>
      <c r="C22" s="163">
        <v>1.2</v>
      </c>
      <c r="D22" s="162" t="s">
        <v>285</v>
      </c>
      <c r="E22" s="163">
        <v>795</v>
      </c>
      <c r="F22" s="163">
        <v>0.10440351440000001</v>
      </c>
      <c r="G22" s="162" t="s">
        <v>256</v>
      </c>
      <c r="R22" s="34" t="s">
        <v>256</v>
      </c>
      <c r="S22" s="34">
        <v>795</v>
      </c>
      <c r="T22" s="107">
        <f t="shared" si="0"/>
        <v>0.10440351440000001</v>
      </c>
      <c r="U22" s="34" t="s">
        <v>7</v>
      </c>
      <c r="V22" s="34" t="s">
        <v>296</v>
      </c>
      <c r="W22" s="34" t="s">
        <v>200</v>
      </c>
      <c r="X22" s="34" t="s">
        <v>201</v>
      </c>
      <c r="Y22" s="2"/>
      <c r="Z22" s="34" t="s">
        <v>297</v>
      </c>
      <c r="AA22" s="34">
        <f t="shared" si="1"/>
        <v>126.17509625480002</v>
      </c>
      <c r="AB22" s="34" t="s">
        <v>1</v>
      </c>
      <c r="AC22" s="34" t="s">
        <v>203</v>
      </c>
      <c r="AD22" s="34" t="s">
        <v>204</v>
      </c>
      <c r="AE22" s="34" t="s">
        <v>205</v>
      </c>
      <c r="AF22" s="34" t="s">
        <v>206</v>
      </c>
      <c r="AG22" s="34" t="s">
        <v>207</v>
      </c>
      <c r="AH22" s="34" t="s">
        <v>208</v>
      </c>
      <c r="AI22" s="42" t="s">
        <v>209</v>
      </c>
      <c r="AJ22" s="34">
        <v>5</v>
      </c>
      <c r="AK22" s="34">
        <v>5</v>
      </c>
      <c r="AL22" s="34">
        <v>4</v>
      </c>
      <c r="AM22" s="34" t="s">
        <v>210</v>
      </c>
      <c r="AN22" s="34">
        <v>0</v>
      </c>
      <c r="AO22" s="34">
        <v>2.5</v>
      </c>
      <c r="AP22" s="34" t="s">
        <v>298</v>
      </c>
      <c r="AQ22" s="27">
        <v>5</v>
      </c>
      <c r="AR22" s="34" t="s">
        <v>208</v>
      </c>
      <c r="AS22" s="34">
        <v>795</v>
      </c>
      <c r="AT22" s="34">
        <v>0.10440351439999999</v>
      </c>
      <c r="AV22" s="44" t="b">
        <v>0</v>
      </c>
      <c r="AW22" s="34">
        <v>4.2023999999999999E-2</v>
      </c>
      <c r="AX22" s="34" t="s">
        <v>211</v>
      </c>
      <c r="AY22" s="46" t="s">
        <v>212</v>
      </c>
      <c r="AZ22" s="34" t="s">
        <v>255</v>
      </c>
      <c r="BA22" s="34"/>
      <c r="BB22" s="34">
        <v>84115</v>
      </c>
      <c r="BC22" s="34">
        <v>0</v>
      </c>
      <c r="BD22" s="34">
        <v>0</v>
      </c>
      <c r="BE22" s="34" t="s">
        <v>254</v>
      </c>
      <c r="BF22" s="34" t="s">
        <v>256</v>
      </c>
      <c r="BG22" s="34">
        <v>35.453000000000003</v>
      </c>
      <c r="BH22" s="34">
        <v>0</v>
      </c>
      <c r="BI22" s="34" t="s">
        <v>215</v>
      </c>
      <c r="BJ22" s="34">
        <v>0</v>
      </c>
      <c r="BK22" s="34">
        <v>47</v>
      </c>
      <c r="BL22" s="34"/>
      <c r="BM22" s="34"/>
      <c r="BN22" s="34"/>
      <c r="BO22" s="34" t="s">
        <v>216</v>
      </c>
      <c r="BP22" s="34" t="s">
        <v>217</v>
      </c>
      <c r="BQ22" s="34" t="s">
        <v>218</v>
      </c>
      <c r="BR22" s="34"/>
      <c r="BS22" s="34"/>
      <c r="BT22" s="34" t="s">
        <v>1</v>
      </c>
      <c r="BU22" s="34">
        <v>1.2</v>
      </c>
      <c r="BV22" s="34">
        <f t="shared" si="2"/>
        <v>26.175096254800025</v>
      </c>
    </row>
    <row r="23" spans="1:74">
      <c r="A23" s="162" t="s">
        <v>285</v>
      </c>
      <c r="B23" s="162" t="s">
        <v>286</v>
      </c>
      <c r="C23" s="163">
        <v>1.2</v>
      </c>
      <c r="D23" s="162" t="s">
        <v>285</v>
      </c>
      <c r="E23" s="163">
        <v>797</v>
      </c>
      <c r="F23" s="163">
        <v>14.000399999999999</v>
      </c>
      <c r="G23" s="162" t="s">
        <v>260</v>
      </c>
      <c r="R23" s="34" t="s">
        <v>260</v>
      </c>
      <c r="S23" s="34">
        <v>797</v>
      </c>
      <c r="T23" s="107">
        <f t="shared" si="0"/>
        <v>14.000399999999999</v>
      </c>
      <c r="U23" s="34" t="s">
        <v>7</v>
      </c>
      <c r="V23" s="34" t="s">
        <v>296</v>
      </c>
      <c r="W23" s="34" t="s">
        <v>200</v>
      </c>
      <c r="X23" s="34" t="s">
        <v>201</v>
      </c>
      <c r="Y23" s="2"/>
      <c r="Z23" s="34" t="s">
        <v>297</v>
      </c>
      <c r="AA23" s="34">
        <f t="shared" si="1"/>
        <v>126.17509625480002</v>
      </c>
      <c r="AB23" s="34" t="s">
        <v>1</v>
      </c>
      <c r="AC23" s="34" t="s">
        <v>203</v>
      </c>
      <c r="AD23" s="34" t="s">
        <v>204</v>
      </c>
      <c r="AE23" s="34" t="s">
        <v>205</v>
      </c>
      <c r="AF23" s="34" t="s">
        <v>206</v>
      </c>
      <c r="AG23" s="34" t="s">
        <v>207</v>
      </c>
      <c r="AH23" s="34" t="s">
        <v>208</v>
      </c>
      <c r="AI23" s="42" t="s">
        <v>209</v>
      </c>
      <c r="AJ23" s="34">
        <v>5</v>
      </c>
      <c r="AK23" s="34">
        <v>5</v>
      </c>
      <c r="AL23" s="34">
        <v>4</v>
      </c>
      <c r="AM23" s="34" t="s">
        <v>210</v>
      </c>
      <c r="AN23" s="34">
        <v>0</v>
      </c>
      <c r="AO23" s="34">
        <v>2.5</v>
      </c>
      <c r="AP23" s="34" t="s">
        <v>298</v>
      </c>
      <c r="AQ23" s="27">
        <v>5</v>
      </c>
      <c r="AR23" s="34" t="s">
        <v>208</v>
      </c>
      <c r="AS23" s="34">
        <v>797</v>
      </c>
      <c r="AT23" s="34">
        <v>14.000400000000001</v>
      </c>
      <c r="AV23" s="44" t="b">
        <v>0</v>
      </c>
      <c r="AW23" s="34">
        <v>2.6793300000000002</v>
      </c>
      <c r="AX23" s="34" t="s">
        <v>211</v>
      </c>
      <c r="AY23" s="46" t="s">
        <v>258</v>
      </c>
      <c r="AZ23" s="34" t="s">
        <v>259</v>
      </c>
      <c r="BA23" s="34"/>
      <c r="BB23" s="34">
        <v>12116</v>
      </c>
      <c r="BC23" s="34">
        <v>0</v>
      </c>
      <c r="BD23" s="34">
        <v>0</v>
      </c>
      <c r="BE23" s="34" t="s">
        <v>257</v>
      </c>
      <c r="BF23" s="34" t="s">
        <v>260</v>
      </c>
      <c r="BG23" s="34">
        <v>12.010999999999999</v>
      </c>
      <c r="BH23" s="34">
        <v>0</v>
      </c>
      <c r="BI23" s="34" t="s">
        <v>215</v>
      </c>
      <c r="BJ23" s="34">
        <v>0</v>
      </c>
      <c r="BK23" s="34">
        <v>47</v>
      </c>
      <c r="BL23" s="34"/>
      <c r="BM23" s="34"/>
      <c r="BN23" s="34"/>
      <c r="BO23" s="34" t="s">
        <v>216</v>
      </c>
      <c r="BP23" s="34" t="s">
        <v>217</v>
      </c>
      <c r="BQ23" s="34" t="s">
        <v>218</v>
      </c>
      <c r="BR23" s="34"/>
      <c r="BS23" s="34"/>
      <c r="BT23" s="34" t="s">
        <v>1</v>
      </c>
      <c r="BU23" s="34">
        <v>1.2</v>
      </c>
      <c r="BV23" s="34">
        <f t="shared" si="2"/>
        <v>26.175096254800025</v>
      </c>
    </row>
    <row r="24" spans="1:74">
      <c r="A24" s="162" t="s">
        <v>285</v>
      </c>
      <c r="B24" s="162" t="s">
        <v>286</v>
      </c>
      <c r="C24" s="163">
        <v>1.2</v>
      </c>
      <c r="D24" s="162" t="s">
        <v>285</v>
      </c>
      <c r="E24" s="163">
        <v>810</v>
      </c>
      <c r="F24" s="163">
        <v>2.1671899199999997E-2</v>
      </c>
      <c r="G24" s="162" t="s">
        <v>320</v>
      </c>
      <c r="R24" s="34" t="s">
        <v>320</v>
      </c>
      <c r="S24" s="34">
        <v>810</v>
      </c>
      <c r="T24" s="107">
        <f t="shared" si="0"/>
        <v>2.1671899199999997E-2</v>
      </c>
      <c r="U24" s="34" t="s">
        <v>7</v>
      </c>
      <c r="V24" s="34" t="s">
        <v>296</v>
      </c>
      <c r="W24" s="34" t="s">
        <v>200</v>
      </c>
      <c r="X24" s="34" t="s">
        <v>201</v>
      </c>
      <c r="Y24" s="2"/>
      <c r="Z24" s="34" t="s">
        <v>297</v>
      </c>
      <c r="AA24" s="34">
        <f t="shared" si="1"/>
        <v>126.17509625480002</v>
      </c>
      <c r="AB24" s="34" t="s">
        <v>1</v>
      </c>
      <c r="AC24" s="34" t="s">
        <v>203</v>
      </c>
      <c r="AD24" s="34" t="s">
        <v>204</v>
      </c>
      <c r="AE24" s="34" t="s">
        <v>205</v>
      </c>
      <c r="AF24" s="34" t="s">
        <v>206</v>
      </c>
      <c r="AG24" s="34" t="s">
        <v>207</v>
      </c>
      <c r="AH24" s="34" t="s">
        <v>208</v>
      </c>
      <c r="AI24" s="42" t="s">
        <v>209</v>
      </c>
      <c r="AJ24" s="34">
        <v>5</v>
      </c>
      <c r="AK24" s="34">
        <v>5</v>
      </c>
      <c r="AL24" s="34">
        <v>4</v>
      </c>
      <c r="AM24" s="34" t="s">
        <v>210</v>
      </c>
      <c r="AN24" s="34">
        <v>0</v>
      </c>
      <c r="AO24" s="34">
        <v>2.5</v>
      </c>
      <c r="AP24" s="34" t="s">
        <v>298</v>
      </c>
      <c r="AQ24" s="27">
        <v>5</v>
      </c>
      <c r="AR24" s="34" t="s">
        <v>208</v>
      </c>
      <c r="AS24" s="34">
        <v>810</v>
      </c>
      <c r="AT24" s="34">
        <v>2.1671899200000001E-2</v>
      </c>
      <c r="AV24" s="44" t="b">
        <v>0</v>
      </c>
      <c r="AW24" s="34">
        <v>8.1019999999999998E-3</v>
      </c>
      <c r="AX24" s="34" t="s">
        <v>211</v>
      </c>
      <c r="AY24" s="46" t="s">
        <v>212</v>
      </c>
      <c r="AZ24" s="34" t="s">
        <v>321</v>
      </c>
      <c r="BA24" s="34"/>
      <c r="BB24" s="34">
        <v>88109</v>
      </c>
      <c r="BC24" s="34">
        <v>0</v>
      </c>
      <c r="BD24" s="34">
        <v>0</v>
      </c>
      <c r="BE24" s="34" t="s">
        <v>322</v>
      </c>
      <c r="BF24" s="34" t="s">
        <v>320</v>
      </c>
      <c r="BG24" s="34">
        <v>79.903999999999996</v>
      </c>
      <c r="BH24" s="34">
        <v>0</v>
      </c>
      <c r="BI24" s="34" t="s">
        <v>215</v>
      </c>
      <c r="BJ24" s="34">
        <v>0</v>
      </c>
      <c r="BK24" s="34">
        <v>47</v>
      </c>
      <c r="BL24" s="34"/>
      <c r="BM24" s="34"/>
      <c r="BN24" s="34"/>
      <c r="BO24" s="34" t="s">
        <v>216</v>
      </c>
      <c r="BP24" s="34" t="s">
        <v>217</v>
      </c>
      <c r="BQ24" s="34" t="s">
        <v>218</v>
      </c>
      <c r="BR24" s="34"/>
      <c r="BS24" s="34"/>
      <c r="BT24" s="34" t="s">
        <v>1</v>
      </c>
      <c r="BU24" s="34">
        <v>1.2</v>
      </c>
      <c r="BV24" s="34">
        <f t="shared" si="2"/>
        <v>26.175096254800025</v>
      </c>
    </row>
    <row r="25" spans="1:74">
      <c r="A25" s="162" t="s">
        <v>285</v>
      </c>
      <c r="B25" s="162" t="s">
        <v>286</v>
      </c>
      <c r="C25" s="163">
        <v>1.2</v>
      </c>
      <c r="D25" s="162" t="s">
        <v>285</v>
      </c>
      <c r="E25" s="163">
        <v>2670</v>
      </c>
      <c r="F25" s="164">
        <v>2.6804355328000002</v>
      </c>
      <c r="G25" s="165" t="s">
        <v>262</v>
      </c>
      <c r="R25" s="34" t="s">
        <v>262</v>
      </c>
      <c r="S25" s="34">
        <v>2670</v>
      </c>
      <c r="T25" s="107">
        <f t="shared" si="0"/>
        <v>2.6804355328000002</v>
      </c>
      <c r="U25" s="34" t="s">
        <v>7</v>
      </c>
      <c r="V25" s="34" t="s">
        <v>296</v>
      </c>
      <c r="W25" s="34" t="s">
        <v>200</v>
      </c>
      <c r="X25" s="34" t="s">
        <v>201</v>
      </c>
      <c r="Y25" s="2"/>
      <c r="Z25" s="34" t="s">
        <v>297</v>
      </c>
      <c r="AA25" s="34">
        <f t="shared" si="1"/>
        <v>126.17509625480002</v>
      </c>
      <c r="AB25" s="34" t="s">
        <v>1</v>
      </c>
      <c r="AC25" s="34" t="s">
        <v>203</v>
      </c>
      <c r="AD25" s="34" t="s">
        <v>204</v>
      </c>
      <c r="AE25" s="34" t="s">
        <v>205</v>
      </c>
      <c r="AF25" s="34" t="s">
        <v>206</v>
      </c>
      <c r="AG25" s="34" t="s">
        <v>207</v>
      </c>
      <c r="AH25" s="34" t="s">
        <v>208</v>
      </c>
      <c r="AI25" s="42" t="s">
        <v>209</v>
      </c>
      <c r="AJ25" s="34">
        <v>5</v>
      </c>
      <c r="AK25" s="34">
        <v>5</v>
      </c>
      <c r="AL25" s="34">
        <v>4</v>
      </c>
      <c r="AM25" s="34" t="s">
        <v>210</v>
      </c>
      <c r="AN25" s="34">
        <v>0</v>
      </c>
      <c r="AO25" s="34">
        <v>2.5</v>
      </c>
      <c r="AP25" s="34" t="s">
        <v>298</v>
      </c>
      <c r="AQ25" s="27">
        <v>5</v>
      </c>
      <c r="AR25" s="34" t="s">
        <v>208</v>
      </c>
      <c r="AS25" s="34">
        <v>2670</v>
      </c>
      <c r="AT25" s="34">
        <v>2.6804355327999998</v>
      </c>
      <c r="AV25" s="44" t="b">
        <v>1</v>
      </c>
      <c r="AW25" s="34">
        <v>0.51960099999999998</v>
      </c>
      <c r="AX25" s="34" t="s">
        <v>211</v>
      </c>
      <c r="AY25" s="46" t="s">
        <v>229</v>
      </c>
      <c r="AZ25" s="34"/>
      <c r="BA25" s="34"/>
      <c r="BB25" s="34"/>
      <c r="BC25" s="34">
        <v>0</v>
      </c>
      <c r="BD25" s="34">
        <v>0</v>
      </c>
      <c r="BE25" s="34" t="s">
        <v>261</v>
      </c>
      <c r="BF25" s="34" t="s">
        <v>262</v>
      </c>
      <c r="BG25" s="34">
        <v>16</v>
      </c>
      <c r="BH25" s="34">
        <v>0</v>
      </c>
      <c r="BI25" s="34" t="s">
        <v>215</v>
      </c>
      <c r="BJ25" s="34">
        <v>0</v>
      </c>
      <c r="BK25" s="34">
        <v>47</v>
      </c>
      <c r="BL25" s="34"/>
      <c r="BM25" s="34"/>
      <c r="BN25" s="34"/>
      <c r="BO25" s="34" t="s">
        <v>216</v>
      </c>
      <c r="BP25" s="34" t="s">
        <v>217</v>
      </c>
      <c r="BQ25" s="34" t="s">
        <v>218</v>
      </c>
      <c r="BR25" s="34"/>
      <c r="BS25" s="34"/>
      <c r="BT25" s="34" t="s">
        <v>1</v>
      </c>
      <c r="BU25" s="34">
        <v>1.2</v>
      </c>
      <c r="BV25" s="34">
        <f t="shared" si="2"/>
        <v>26.175096254800025</v>
      </c>
    </row>
    <row r="26" spans="1:74">
      <c r="A26" s="162" t="s">
        <v>285</v>
      </c>
      <c r="B26" s="162" t="s">
        <v>286</v>
      </c>
      <c r="C26" s="163">
        <v>1.2</v>
      </c>
      <c r="D26" s="162" t="s">
        <v>285</v>
      </c>
      <c r="E26" s="163">
        <v>2669</v>
      </c>
      <c r="F26" s="164">
        <v>11.140044185599999</v>
      </c>
      <c r="G26" s="165" t="s">
        <v>323</v>
      </c>
      <c r="R26" s="34" t="s">
        <v>61</v>
      </c>
      <c r="S26" s="34">
        <v>3249</v>
      </c>
      <c r="T26" s="94">
        <f>VLOOKUP(S26,M:N,2,FALSE)</f>
        <v>7.7442741602340481</v>
      </c>
      <c r="U26" s="34" t="s">
        <v>7</v>
      </c>
      <c r="V26" s="34" t="s">
        <v>296</v>
      </c>
      <c r="W26" s="34" t="s">
        <v>200</v>
      </c>
      <c r="X26" s="34" t="s">
        <v>201</v>
      </c>
      <c r="Y26" s="34"/>
      <c r="Z26" s="34" t="s">
        <v>297</v>
      </c>
      <c r="AA26" s="34">
        <f t="shared" si="1"/>
        <v>126.17509625480002</v>
      </c>
      <c r="AB26" s="34" t="s">
        <v>1</v>
      </c>
      <c r="AC26" s="34" t="s">
        <v>203</v>
      </c>
      <c r="AD26" s="34" t="s">
        <v>204</v>
      </c>
      <c r="AE26" s="34" t="s">
        <v>205</v>
      </c>
      <c r="AF26" s="34" t="s">
        <v>206</v>
      </c>
      <c r="AG26" s="34" t="s">
        <v>207</v>
      </c>
      <c r="AH26" s="34" t="s">
        <v>208</v>
      </c>
      <c r="AI26" s="42" t="s">
        <v>209</v>
      </c>
      <c r="AJ26" s="34">
        <v>5</v>
      </c>
      <c r="AK26" s="34">
        <v>5</v>
      </c>
      <c r="AL26" s="34">
        <v>4</v>
      </c>
      <c r="AM26" s="34" t="s">
        <v>210</v>
      </c>
      <c r="AN26" s="34">
        <v>0</v>
      </c>
      <c r="AO26" s="34">
        <v>2.5</v>
      </c>
      <c r="AP26" s="34" t="s">
        <v>298</v>
      </c>
      <c r="AQ26" s="27">
        <v>5</v>
      </c>
      <c r="AR26" s="34" t="s">
        <v>208</v>
      </c>
      <c r="AS26" s="34">
        <v>3249</v>
      </c>
      <c r="AT26" s="34">
        <v>7.7434327577461675</v>
      </c>
      <c r="AU26" s="34" t="e">
        <f t="shared" ref="AU26:AU35" si="4">VLOOKUP(AS26,M:N,3,FALSE)</f>
        <v>#REF!</v>
      </c>
      <c r="AV26" s="44" t="b">
        <v>1</v>
      </c>
      <c r="AW26" s="34">
        <v>4.01819400000001</v>
      </c>
      <c r="AX26" s="34" t="s">
        <v>211</v>
      </c>
      <c r="AY26" s="46" t="s">
        <v>324</v>
      </c>
      <c r="AZ26" s="34"/>
      <c r="BA26" s="34" t="s">
        <v>265</v>
      </c>
      <c r="BB26" s="34">
        <v>11102</v>
      </c>
      <c r="BC26" s="34">
        <v>0</v>
      </c>
      <c r="BD26" s="34">
        <v>0</v>
      </c>
      <c r="BE26" s="34" t="s">
        <v>235</v>
      </c>
      <c r="BF26" s="34" t="s">
        <v>61</v>
      </c>
      <c r="BG26" s="34">
        <v>12.010999999999999</v>
      </c>
      <c r="BH26" s="34">
        <v>0</v>
      </c>
      <c r="BI26" s="34" t="s">
        <v>215</v>
      </c>
      <c r="BJ26" s="34">
        <v>6.7000000000000004E-2</v>
      </c>
      <c r="BK26" s="34">
        <v>47</v>
      </c>
      <c r="BL26" s="34"/>
      <c r="BM26" s="34"/>
      <c r="BN26" s="34"/>
      <c r="BO26" s="34" t="s">
        <v>216</v>
      </c>
      <c r="BP26" s="34" t="s">
        <v>217</v>
      </c>
      <c r="BQ26" s="34" t="s">
        <v>218</v>
      </c>
      <c r="BR26" s="34"/>
      <c r="BS26" s="34"/>
      <c r="BT26" s="34" t="s">
        <v>1</v>
      </c>
      <c r="BU26" s="34">
        <v>1.2</v>
      </c>
      <c r="BV26" s="34">
        <f t="shared" si="2"/>
        <v>26.175096254800025</v>
      </c>
    </row>
    <row r="27" spans="1:74">
      <c r="A27" s="162" t="s">
        <v>285</v>
      </c>
      <c r="B27" s="162" t="s">
        <v>286</v>
      </c>
      <c r="C27" s="163">
        <v>1.2</v>
      </c>
      <c r="D27" s="162" t="s">
        <v>285</v>
      </c>
      <c r="E27" s="163">
        <v>2671</v>
      </c>
      <c r="F27" s="163">
        <v>0.56321138039999996</v>
      </c>
      <c r="G27" s="162" t="s">
        <v>325</v>
      </c>
      <c r="R27" s="34" t="s">
        <v>60</v>
      </c>
      <c r="S27" s="34">
        <v>3248</v>
      </c>
      <c r="T27" s="94">
        <f t="shared" ref="T27:T35" si="5">VLOOKUP(S27,M:N,2,FALSE)</f>
        <v>13.867480286163927</v>
      </c>
      <c r="U27" s="34" t="s">
        <v>7</v>
      </c>
      <c r="V27" s="34" t="s">
        <v>296</v>
      </c>
      <c r="W27" s="34" t="s">
        <v>200</v>
      </c>
      <c r="X27" s="34" t="s">
        <v>201</v>
      </c>
      <c r="Y27" s="2"/>
      <c r="Z27" s="34" t="s">
        <v>297</v>
      </c>
      <c r="AA27" s="34">
        <f t="shared" si="1"/>
        <v>126.17509625480002</v>
      </c>
      <c r="AB27" s="34" t="s">
        <v>1</v>
      </c>
      <c r="AC27" s="34" t="s">
        <v>203</v>
      </c>
      <c r="AD27" s="34" t="s">
        <v>204</v>
      </c>
      <c r="AE27" s="34" t="s">
        <v>205</v>
      </c>
      <c r="AF27" s="34" t="s">
        <v>206</v>
      </c>
      <c r="AG27" s="34" t="s">
        <v>207</v>
      </c>
      <c r="AH27" s="34" t="s">
        <v>208</v>
      </c>
      <c r="AI27" s="42" t="s">
        <v>209</v>
      </c>
      <c r="AJ27" s="34">
        <v>5</v>
      </c>
      <c r="AK27" s="34">
        <v>5</v>
      </c>
      <c r="AL27" s="34">
        <v>4</v>
      </c>
      <c r="AM27" s="34" t="s">
        <v>210</v>
      </c>
      <c r="AN27" s="34">
        <v>0</v>
      </c>
      <c r="AO27" s="34">
        <v>2.5</v>
      </c>
      <c r="AP27" s="34" t="s">
        <v>298</v>
      </c>
      <c r="AQ27" s="27">
        <v>5</v>
      </c>
      <c r="AR27" s="34" t="s">
        <v>208</v>
      </c>
      <c r="AS27" s="34">
        <v>3248</v>
      </c>
      <c r="AT27" s="34">
        <v>13.864877586377329</v>
      </c>
      <c r="AU27" s="34" t="e">
        <f t="shared" si="4"/>
        <v>#REF!</v>
      </c>
      <c r="AV27" s="44" t="b">
        <v>1</v>
      </c>
      <c r="AW27" s="34">
        <v>4.01819400000001</v>
      </c>
      <c r="AX27" s="34" t="s">
        <v>211</v>
      </c>
      <c r="AY27" s="46" t="s">
        <v>326</v>
      </c>
      <c r="AZ27" s="34"/>
      <c r="BA27" s="34" t="s">
        <v>327</v>
      </c>
      <c r="BB27" s="34">
        <v>11102</v>
      </c>
      <c r="BC27" s="34">
        <v>0</v>
      </c>
      <c r="BD27" s="34">
        <v>0</v>
      </c>
      <c r="BE27" s="34" t="s">
        <v>235</v>
      </c>
      <c r="BF27" s="34" t="s">
        <v>60</v>
      </c>
      <c r="BG27" s="34">
        <v>12.010999999999999</v>
      </c>
      <c r="BH27" s="34">
        <v>0</v>
      </c>
      <c r="BI27" s="34" t="s">
        <v>215</v>
      </c>
      <c r="BJ27" s="34">
        <v>6.7000000000000004E-2</v>
      </c>
      <c r="BK27" s="34">
        <v>47</v>
      </c>
      <c r="BL27" s="34"/>
      <c r="BM27" s="34"/>
      <c r="BN27" s="34"/>
      <c r="BO27" s="34" t="s">
        <v>216</v>
      </c>
      <c r="BP27" s="34" t="s">
        <v>217</v>
      </c>
      <c r="BQ27" s="34" t="s">
        <v>218</v>
      </c>
      <c r="BR27" s="34"/>
      <c r="BS27" s="34"/>
      <c r="BT27" s="34" t="s">
        <v>1</v>
      </c>
      <c r="BU27" s="34">
        <v>1.2</v>
      </c>
      <c r="BV27" s="34">
        <f t="shared" si="2"/>
        <v>26.175096254800025</v>
      </c>
    </row>
    <row r="28" spans="1:74">
      <c r="E28" s="32"/>
      <c r="F28" s="32"/>
      <c r="G28" s="32"/>
      <c r="R28" s="34" t="s">
        <v>59</v>
      </c>
      <c r="S28" s="34">
        <v>3247</v>
      </c>
      <c r="T28" s="94">
        <f t="shared" si="5"/>
        <v>5.1622663555431547</v>
      </c>
      <c r="U28" s="34" t="s">
        <v>7</v>
      </c>
      <c r="V28" s="34" t="s">
        <v>296</v>
      </c>
      <c r="W28" s="34" t="s">
        <v>200</v>
      </c>
      <c r="X28" s="34" t="s">
        <v>201</v>
      </c>
      <c r="Y28" s="2"/>
      <c r="Z28" s="34" t="s">
        <v>297</v>
      </c>
      <c r="AA28" s="34">
        <f t="shared" si="1"/>
        <v>126.17509625480002</v>
      </c>
      <c r="AB28" s="34" t="s">
        <v>1</v>
      </c>
      <c r="AC28" s="34" t="s">
        <v>203</v>
      </c>
      <c r="AD28" s="34" t="s">
        <v>204</v>
      </c>
      <c r="AE28" s="34" t="s">
        <v>205</v>
      </c>
      <c r="AF28" s="34" t="s">
        <v>206</v>
      </c>
      <c r="AG28" s="34" t="s">
        <v>207</v>
      </c>
      <c r="AH28" s="34" t="s">
        <v>208</v>
      </c>
      <c r="AI28" s="42" t="s">
        <v>209</v>
      </c>
      <c r="AJ28" s="34">
        <v>5</v>
      </c>
      <c r="AK28" s="34">
        <v>5</v>
      </c>
      <c r="AL28" s="34">
        <v>4</v>
      </c>
      <c r="AM28" s="34" t="s">
        <v>210</v>
      </c>
      <c r="AN28" s="34">
        <v>0</v>
      </c>
      <c r="AO28" s="34">
        <v>2.5</v>
      </c>
      <c r="AP28" s="34" t="s">
        <v>298</v>
      </c>
      <c r="AQ28" s="27">
        <v>5</v>
      </c>
      <c r="AR28" s="34" t="s">
        <v>208</v>
      </c>
      <c r="AS28" s="34">
        <v>3247</v>
      </c>
      <c r="AT28" s="34">
        <v>5.1622885051641116</v>
      </c>
      <c r="AU28" s="34" t="e">
        <f t="shared" si="4"/>
        <v>#REF!</v>
      </c>
      <c r="AV28" s="44" t="b">
        <v>1</v>
      </c>
      <c r="AW28" s="34">
        <v>4.01819400000001</v>
      </c>
      <c r="AX28" s="34" t="s">
        <v>211</v>
      </c>
      <c r="AY28" s="46" t="s">
        <v>328</v>
      </c>
      <c r="AZ28" s="34"/>
      <c r="BA28" s="34" t="s">
        <v>329</v>
      </c>
      <c r="BB28" s="34">
        <v>11102</v>
      </c>
      <c r="BC28" s="34">
        <v>0</v>
      </c>
      <c r="BD28" s="34">
        <v>0</v>
      </c>
      <c r="BE28" s="34" t="s">
        <v>235</v>
      </c>
      <c r="BF28" s="34" t="s">
        <v>59</v>
      </c>
      <c r="BG28" s="34">
        <v>12.010999999999999</v>
      </c>
      <c r="BH28" s="34">
        <v>0</v>
      </c>
      <c r="BI28" s="34" t="s">
        <v>215</v>
      </c>
      <c r="BJ28" s="34">
        <v>6.7000000000000004E-2</v>
      </c>
      <c r="BK28" s="34">
        <v>47</v>
      </c>
      <c r="BL28" s="34"/>
      <c r="BM28" s="34"/>
      <c r="BN28" s="34"/>
      <c r="BO28" s="34" t="s">
        <v>216</v>
      </c>
      <c r="BP28" s="34" t="s">
        <v>217</v>
      </c>
      <c r="BQ28" s="34" t="s">
        <v>218</v>
      </c>
      <c r="BR28" s="34"/>
      <c r="BS28" s="34"/>
      <c r="BT28" s="34" t="s">
        <v>1</v>
      </c>
      <c r="BU28" s="34">
        <v>1.2</v>
      </c>
      <c r="BV28" s="34">
        <f t="shared" si="2"/>
        <v>26.175096254800025</v>
      </c>
    </row>
    <row r="29" spans="1:74">
      <c r="E29" s="32"/>
      <c r="F29" s="32"/>
      <c r="G29" s="32"/>
      <c r="R29" s="34" t="s">
        <v>58</v>
      </c>
      <c r="S29" s="34">
        <v>3246</v>
      </c>
      <c r="T29" s="94">
        <f t="shared" si="5"/>
        <v>28.547782799884732</v>
      </c>
      <c r="U29" s="34" t="s">
        <v>7</v>
      </c>
      <c r="V29" s="34" t="s">
        <v>296</v>
      </c>
      <c r="W29" s="34" t="s">
        <v>200</v>
      </c>
      <c r="X29" s="34" t="s">
        <v>201</v>
      </c>
      <c r="Y29" s="2"/>
      <c r="Z29" s="34" t="s">
        <v>297</v>
      </c>
      <c r="AA29" s="34">
        <f t="shared" si="1"/>
        <v>126.17509625480002</v>
      </c>
      <c r="AB29" s="34" t="s">
        <v>1</v>
      </c>
      <c r="AC29" s="34" t="s">
        <v>203</v>
      </c>
      <c r="AD29" s="34" t="s">
        <v>204</v>
      </c>
      <c r="AE29" s="34" t="s">
        <v>205</v>
      </c>
      <c r="AF29" s="34" t="s">
        <v>206</v>
      </c>
      <c r="AG29" s="34" t="s">
        <v>207</v>
      </c>
      <c r="AH29" s="34" t="s">
        <v>208</v>
      </c>
      <c r="AI29" s="42" t="s">
        <v>209</v>
      </c>
      <c r="AJ29" s="34">
        <v>5</v>
      </c>
      <c r="AK29" s="34">
        <v>5</v>
      </c>
      <c r="AL29" s="34">
        <v>4</v>
      </c>
      <c r="AM29" s="34" t="s">
        <v>210</v>
      </c>
      <c r="AN29" s="34">
        <v>0</v>
      </c>
      <c r="AO29" s="34">
        <v>2.5</v>
      </c>
      <c r="AP29" s="34" t="s">
        <v>298</v>
      </c>
      <c r="AQ29" s="27">
        <v>5</v>
      </c>
      <c r="AR29" s="34" t="s">
        <v>208</v>
      </c>
      <c r="AS29" s="34">
        <v>3246</v>
      </c>
      <c r="AT29" s="34">
        <v>28.548547156202133</v>
      </c>
      <c r="AU29" s="34" t="e">
        <f t="shared" si="4"/>
        <v>#REF!</v>
      </c>
      <c r="AV29" s="44" t="b">
        <v>1</v>
      </c>
      <c r="AW29" s="34">
        <v>4.01819400000001</v>
      </c>
      <c r="AX29" s="34" t="s">
        <v>211</v>
      </c>
      <c r="AY29" s="46" t="s">
        <v>330</v>
      </c>
      <c r="AZ29" s="34"/>
      <c r="BA29" s="34" t="s">
        <v>331</v>
      </c>
      <c r="BB29" s="34">
        <v>11102</v>
      </c>
      <c r="BC29" s="34">
        <v>0</v>
      </c>
      <c r="BD29" s="34">
        <v>0</v>
      </c>
      <c r="BE29" s="34" t="s">
        <v>235</v>
      </c>
      <c r="BF29" s="34" t="s">
        <v>58</v>
      </c>
      <c r="BG29" s="34">
        <v>12.010999999999999</v>
      </c>
      <c r="BH29" s="34">
        <v>0</v>
      </c>
      <c r="BI29" s="34" t="s">
        <v>215</v>
      </c>
      <c r="BJ29" s="34">
        <v>6.7000000000000004E-2</v>
      </c>
      <c r="BK29" s="34">
        <v>47</v>
      </c>
      <c r="BL29" s="34"/>
      <c r="BM29" s="34"/>
      <c r="BN29" s="34"/>
      <c r="BO29" s="34" t="s">
        <v>216</v>
      </c>
      <c r="BP29" s="34" t="s">
        <v>217</v>
      </c>
      <c r="BQ29" s="34" t="s">
        <v>218</v>
      </c>
      <c r="BR29" s="34"/>
      <c r="BS29" s="34"/>
      <c r="BT29" s="34" t="s">
        <v>1</v>
      </c>
      <c r="BU29" s="34">
        <v>1.2</v>
      </c>
      <c r="BV29" s="34">
        <f t="shared" si="2"/>
        <v>26.175096254800025</v>
      </c>
    </row>
    <row r="30" spans="1:74">
      <c r="R30" s="34" t="s">
        <v>56</v>
      </c>
      <c r="S30" s="34">
        <v>3245</v>
      </c>
      <c r="T30" s="94">
        <f t="shared" si="5"/>
        <v>22.658385297934135</v>
      </c>
      <c r="U30" s="34" t="s">
        <v>7</v>
      </c>
      <c r="V30" s="34" t="s">
        <v>296</v>
      </c>
      <c r="W30" s="34" t="s">
        <v>200</v>
      </c>
      <c r="X30" s="34" t="s">
        <v>201</v>
      </c>
      <c r="Y30" s="34"/>
      <c r="Z30" s="34" t="s">
        <v>297</v>
      </c>
      <c r="AA30" s="34">
        <f t="shared" si="1"/>
        <v>126.17509625480002</v>
      </c>
      <c r="AB30" s="34" t="s">
        <v>1</v>
      </c>
      <c r="AC30" s="34" t="s">
        <v>203</v>
      </c>
      <c r="AD30" s="34" t="s">
        <v>204</v>
      </c>
      <c r="AE30" s="34" t="s">
        <v>205</v>
      </c>
      <c r="AF30" s="34" t="s">
        <v>206</v>
      </c>
      <c r="AG30" s="34" t="s">
        <v>207</v>
      </c>
      <c r="AH30" s="34" t="s">
        <v>208</v>
      </c>
      <c r="AI30" s="42" t="s">
        <v>209</v>
      </c>
      <c r="AJ30" s="34">
        <v>5</v>
      </c>
      <c r="AK30" s="34">
        <v>5</v>
      </c>
      <c r="AL30" s="34">
        <v>4</v>
      </c>
      <c r="AM30" s="34" t="s">
        <v>210</v>
      </c>
      <c r="AN30" s="34">
        <v>0</v>
      </c>
      <c r="AO30" s="34">
        <v>2.5</v>
      </c>
      <c r="AP30" s="34" t="s">
        <v>298</v>
      </c>
      <c r="AQ30" s="27">
        <v>5</v>
      </c>
      <c r="AR30" s="34" t="s">
        <v>208</v>
      </c>
      <c r="AS30" s="34">
        <v>3245</v>
      </c>
      <c r="AT30" s="34">
        <v>22.66104289427026</v>
      </c>
      <c r="AU30" s="34" t="e">
        <f t="shared" si="4"/>
        <v>#REF!</v>
      </c>
      <c r="AV30" s="44" t="b">
        <v>1</v>
      </c>
      <c r="AW30" s="34">
        <v>4.01819400000001</v>
      </c>
      <c r="AX30" s="34" t="s">
        <v>211</v>
      </c>
      <c r="AY30" s="46" t="s">
        <v>332</v>
      </c>
      <c r="AZ30" s="34"/>
      <c r="BA30" s="34" t="s">
        <v>333</v>
      </c>
      <c r="BB30" s="34">
        <v>11102</v>
      </c>
      <c r="BC30" s="34">
        <v>0</v>
      </c>
      <c r="BD30" s="34">
        <v>0</v>
      </c>
      <c r="BE30" s="34" t="s">
        <v>235</v>
      </c>
      <c r="BF30" s="34" t="s">
        <v>56</v>
      </c>
      <c r="BG30" s="34">
        <v>12.010999999999999</v>
      </c>
      <c r="BH30" s="34">
        <v>0</v>
      </c>
      <c r="BI30" s="34" t="s">
        <v>215</v>
      </c>
      <c r="BJ30" s="34">
        <v>6.7000000000000004E-2</v>
      </c>
      <c r="BK30" s="34">
        <v>47</v>
      </c>
      <c r="BL30" s="34"/>
      <c r="BM30" s="34"/>
      <c r="BN30" s="34"/>
      <c r="BO30" s="34" t="s">
        <v>216</v>
      </c>
      <c r="BP30" s="34" t="s">
        <v>217</v>
      </c>
      <c r="BQ30" s="34" t="s">
        <v>218</v>
      </c>
      <c r="BR30" s="34"/>
      <c r="BS30" s="34"/>
      <c r="BT30" s="34" t="s">
        <v>1</v>
      </c>
      <c r="BU30" s="34">
        <v>1.2</v>
      </c>
      <c r="BV30" s="34">
        <f t="shared" si="2"/>
        <v>26.175096254800025</v>
      </c>
    </row>
    <row r="31" spans="1:74">
      <c r="R31" s="34" t="s">
        <v>67</v>
      </c>
      <c r="S31" s="34">
        <v>3254</v>
      </c>
      <c r="T31" s="94">
        <f t="shared" si="5"/>
        <v>1.5488572234395088</v>
      </c>
      <c r="U31" s="34" t="s">
        <v>7</v>
      </c>
      <c r="V31" s="34" t="s">
        <v>296</v>
      </c>
      <c r="W31" s="34" t="s">
        <v>200</v>
      </c>
      <c r="X31" s="34" t="s">
        <v>201</v>
      </c>
      <c r="Y31" s="2"/>
      <c r="Z31" s="34" t="s">
        <v>297</v>
      </c>
      <c r="AA31" s="34">
        <f t="shared" si="1"/>
        <v>126.17509625480002</v>
      </c>
      <c r="AB31" s="34" t="s">
        <v>1</v>
      </c>
      <c r="AC31" s="34" t="s">
        <v>203</v>
      </c>
      <c r="AD31" s="34" t="s">
        <v>204</v>
      </c>
      <c r="AE31" s="34" t="s">
        <v>205</v>
      </c>
      <c r="AF31" s="34" t="s">
        <v>206</v>
      </c>
      <c r="AG31" s="34" t="s">
        <v>207</v>
      </c>
      <c r="AH31" s="34" t="s">
        <v>208</v>
      </c>
      <c r="AI31" s="42" t="s">
        <v>209</v>
      </c>
      <c r="AJ31" s="34">
        <v>5</v>
      </c>
      <c r="AK31" s="34">
        <v>5</v>
      </c>
      <c r="AL31" s="34">
        <v>4</v>
      </c>
      <c r="AM31" s="34" t="s">
        <v>210</v>
      </c>
      <c r="AN31" s="34">
        <v>0</v>
      </c>
      <c r="AO31" s="34">
        <v>2.5</v>
      </c>
      <c r="AP31" s="34" t="s">
        <v>298</v>
      </c>
      <c r="AQ31" s="27">
        <v>5</v>
      </c>
      <c r="AR31" s="34" t="s">
        <v>208</v>
      </c>
      <c r="AS31" s="34">
        <v>3254</v>
      </c>
      <c r="AT31" s="34">
        <v>1.5486889426821118</v>
      </c>
      <c r="AU31" s="34" t="e">
        <f t="shared" si="4"/>
        <v>#REF!</v>
      </c>
      <c r="AV31" s="44" t="b">
        <v>1</v>
      </c>
      <c r="AW31" s="34">
        <v>0.80361899999999997</v>
      </c>
      <c r="AX31" s="34" t="s">
        <v>211</v>
      </c>
      <c r="AY31" s="46" t="s">
        <v>334</v>
      </c>
      <c r="AZ31" s="34"/>
      <c r="BA31" s="34"/>
      <c r="BB31" s="34"/>
      <c r="BC31" s="34">
        <v>0</v>
      </c>
      <c r="BD31" s="34">
        <v>0</v>
      </c>
      <c r="BE31" s="34" t="s">
        <v>263</v>
      </c>
      <c r="BF31" s="34" t="s">
        <v>67</v>
      </c>
      <c r="BG31" s="34"/>
      <c r="BH31" s="34">
        <v>-4</v>
      </c>
      <c r="BI31" s="34" t="s">
        <v>215</v>
      </c>
      <c r="BJ31" s="34">
        <v>0.01</v>
      </c>
      <c r="BK31" s="34">
        <v>47</v>
      </c>
      <c r="BL31" s="34"/>
      <c r="BM31" s="34"/>
      <c r="BN31" s="34"/>
      <c r="BO31" s="34" t="s">
        <v>216</v>
      </c>
      <c r="BP31" s="34" t="s">
        <v>217</v>
      </c>
      <c r="BQ31" s="34" t="s">
        <v>218</v>
      </c>
      <c r="BR31" s="34"/>
      <c r="BS31" s="34"/>
      <c r="BT31" s="34" t="s">
        <v>1</v>
      </c>
      <c r="BU31" s="34">
        <v>1.2</v>
      </c>
      <c r="BV31" s="34">
        <f t="shared" si="2"/>
        <v>26.175096254800025</v>
      </c>
    </row>
    <row r="32" spans="1:74">
      <c r="R32" s="34" t="s">
        <v>66</v>
      </c>
      <c r="S32" s="34">
        <v>3253</v>
      </c>
      <c r="T32" s="94">
        <f t="shared" si="5"/>
        <v>2.7735003394405719</v>
      </c>
      <c r="U32" s="34" t="s">
        <v>7</v>
      </c>
      <c r="V32" s="34" t="s">
        <v>296</v>
      </c>
      <c r="W32" s="34" t="s">
        <v>200</v>
      </c>
      <c r="X32" s="34" t="s">
        <v>201</v>
      </c>
      <c r="Y32" s="2"/>
      <c r="Z32" s="34" t="s">
        <v>297</v>
      </c>
      <c r="AA32" s="34">
        <f t="shared" si="1"/>
        <v>126.17509625480002</v>
      </c>
      <c r="AB32" s="34" t="s">
        <v>1</v>
      </c>
      <c r="AC32" s="34" t="s">
        <v>203</v>
      </c>
      <c r="AD32" s="34" t="s">
        <v>204</v>
      </c>
      <c r="AE32" s="34" t="s">
        <v>205</v>
      </c>
      <c r="AF32" s="34" t="s">
        <v>206</v>
      </c>
      <c r="AG32" s="34" t="s">
        <v>207</v>
      </c>
      <c r="AH32" s="34" t="s">
        <v>208</v>
      </c>
      <c r="AI32" s="42" t="s">
        <v>209</v>
      </c>
      <c r="AJ32" s="34">
        <v>5</v>
      </c>
      <c r="AK32" s="34">
        <v>5</v>
      </c>
      <c r="AL32" s="34">
        <v>4</v>
      </c>
      <c r="AM32" s="34" t="s">
        <v>210</v>
      </c>
      <c r="AN32" s="34">
        <v>0</v>
      </c>
      <c r="AO32" s="34">
        <v>2.5</v>
      </c>
      <c r="AP32" s="34" t="s">
        <v>298</v>
      </c>
      <c r="AQ32" s="27">
        <v>5</v>
      </c>
      <c r="AR32" s="34" t="s">
        <v>208</v>
      </c>
      <c r="AS32" s="34">
        <v>3253</v>
      </c>
      <c r="AT32" s="34">
        <v>2.7729797986795517</v>
      </c>
      <c r="AU32" s="34" t="e">
        <f t="shared" si="4"/>
        <v>#REF!</v>
      </c>
      <c r="AV32" s="44" t="b">
        <v>1</v>
      </c>
      <c r="AW32" s="34">
        <v>0.80361899999999997</v>
      </c>
      <c r="AX32" s="34" t="s">
        <v>211</v>
      </c>
      <c r="AY32" s="46" t="s">
        <v>335</v>
      </c>
      <c r="AZ32" s="34"/>
      <c r="BA32" s="34"/>
      <c r="BB32" s="34"/>
      <c r="BC32" s="34">
        <v>0</v>
      </c>
      <c r="BD32" s="34">
        <v>0</v>
      </c>
      <c r="BE32" s="34" t="s">
        <v>263</v>
      </c>
      <c r="BF32" s="34" t="s">
        <v>66</v>
      </c>
      <c r="BG32" s="34"/>
      <c r="BH32" s="34">
        <v>-3</v>
      </c>
      <c r="BI32" s="34" t="s">
        <v>215</v>
      </c>
      <c r="BJ32" s="34">
        <v>0.01</v>
      </c>
      <c r="BK32" s="34">
        <v>47</v>
      </c>
      <c r="BL32" s="34"/>
      <c r="BM32" s="34"/>
      <c r="BN32" s="34"/>
      <c r="BO32" s="34" t="s">
        <v>216</v>
      </c>
      <c r="BP32" s="34" t="s">
        <v>217</v>
      </c>
      <c r="BQ32" s="34" t="s">
        <v>218</v>
      </c>
      <c r="BR32" s="34"/>
      <c r="BS32" s="34"/>
      <c r="BT32" s="34" t="s">
        <v>1</v>
      </c>
      <c r="BU32" s="34">
        <v>1.2</v>
      </c>
      <c r="BV32" s="34">
        <f t="shared" si="2"/>
        <v>26.175096254800025</v>
      </c>
    </row>
    <row r="33" spans="18:74">
      <c r="R33" s="34" t="s">
        <v>65</v>
      </c>
      <c r="S33" s="34">
        <v>3252</v>
      </c>
      <c r="T33" s="94">
        <f t="shared" si="5"/>
        <v>1.0324548651903767</v>
      </c>
      <c r="U33" s="34" t="s">
        <v>7</v>
      </c>
      <c r="V33" s="34" t="s">
        <v>296</v>
      </c>
      <c r="W33" s="34" t="s">
        <v>200</v>
      </c>
      <c r="X33" s="34" t="s">
        <v>201</v>
      </c>
      <c r="Y33" s="2"/>
      <c r="Z33" s="34" t="s">
        <v>297</v>
      </c>
      <c r="AA33" s="34">
        <f t="shared" si="1"/>
        <v>126.17509625480002</v>
      </c>
      <c r="AB33" s="34" t="s">
        <v>1</v>
      </c>
      <c r="AC33" s="34" t="s">
        <v>203</v>
      </c>
      <c r="AD33" s="34" t="s">
        <v>204</v>
      </c>
      <c r="AE33" s="34" t="s">
        <v>205</v>
      </c>
      <c r="AF33" s="34" t="s">
        <v>206</v>
      </c>
      <c r="AG33" s="34" t="s">
        <v>207</v>
      </c>
      <c r="AH33" s="34" t="s">
        <v>208</v>
      </c>
      <c r="AI33" s="42" t="s">
        <v>209</v>
      </c>
      <c r="AJ33" s="34">
        <v>5</v>
      </c>
      <c r="AK33" s="34">
        <v>5</v>
      </c>
      <c r="AL33" s="34">
        <v>4</v>
      </c>
      <c r="AM33" s="34" t="s">
        <v>210</v>
      </c>
      <c r="AN33" s="34">
        <v>0</v>
      </c>
      <c r="AO33" s="34">
        <v>2.5</v>
      </c>
      <c r="AP33" s="34" t="s">
        <v>298</v>
      </c>
      <c r="AQ33" s="27">
        <v>5</v>
      </c>
      <c r="AR33" s="34" t="s">
        <v>208</v>
      </c>
      <c r="AS33" s="34">
        <v>3252</v>
      </c>
      <c r="AT33" s="34">
        <v>1.0324592951214078</v>
      </c>
      <c r="AU33" s="34" t="e">
        <f t="shared" si="4"/>
        <v>#REF!</v>
      </c>
      <c r="AV33" s="44" t="b">
        <v>1</v>
      </c>
      <c r="AW33" s="34">
        <v>0.80361899999999997</v>
      </c>
      <c r="AX33" s="34" t="s">
        <v>211</v>
      </c>
      <c r="AY33" s="46" t="s">
        <v>336</v>
      </c>
      <c r="AZ33" s="34"/>
      <c r="BA33" s="34"/>
      <c r="BB33" s="34"/>
      <c r="BC33" s="34">
        <v>0</v>
      </c>
      <c r="BD33" s="34">
        <v>0</v>
      </c>
      <c r="BE33" s="34" t="s">
        <v>263</v>
      </c>
      <c r="BF33" s="34" t="s">
        <v>65</v>
      </c>
      <c r="BG33" s="34"/>
      <c r="BH33" s="34">
        <v>-2</v>
      </c>
      <c r="BI33" s="34" t="s">
        <v>215</v>
      </c>
      <c r="BJ33" s="34">
        <v>0.01</v>
      </c>
      <c r="BK33" s="34">
        <v>47</v>
      </c>
      <c r="BL33" s="34"/>
      <c r="BM33" s="34"/>
      <c r="BN33" s="34"/>
      <c r="BO33" s="34" t="s">
        <v>216</v>
      </c>
      <c r="BP33" s="34" t="s">
        <v>217</v>
      </c>
      <c r="BQ33" s="34" t="s">
        <v>218</v>
      </c>
      <c r="BR33" s="34"/>
      <c r="BS33" s="34"/>
      <c r="BT33" s="34" t="s">
        <v>1</v>
      </c>
      <c r="BU33" s="34">
        <v>1.2</v>
      </c>
      <c r="BV33" s="34">
        <f t="shared" si="2"/>
        <v>26.175096254800025</v>
      </c>
    </row>
    <row r="34" spans="18:74">
      <c r="R34" s="34" t="s">
        <v>64</v>
      </c>
      <c r="S34" s="34">
        <v>3251</v>
      </c>
      <c r="T34" s="94">
        <f t="shared" si="5"/>
        <v>5.7095653753879123</v>
      </c>
      <c r="U34" s="34" t="s">
        <v>7</v>
      </c>
      <c r="V34" s="34" t="s">
        <v>296</v>
      </c>
      <c r="W34" s="34" t="s">
        <v>200</v>
      </c>
      <c r="X34" s="34" t="s">
        <v>201</v>
      </c>
      <c r="Y34" s="2"/>
      <c r="Z34" s="34" t="s">
        <v>297</v>
      </c>
      <c r="AA34" s="34">
        <f t="shared" si="1"/>
        <v>126.17509625480002</v>
      </c>
      <c r="AB34" s="34" t="s">
        <v>1</v>
      </c>
      <c r="AC34" s="34" t="s">
        <v>203</v>
      </c>
      <c r="AD34" s="34" t="s">
        <v>204</v>
      </c>
      <c r="AE34" s="34" t="s">
        <v>205</v>
      </c>
      <c r="AF34" s="34" t="s">
        <v>206</v>
      </c>
      <c r="AG34" s="34" t="s">
        <v>207</v>
      </c>
      <c r="AH34" s="34" t="s">
        <v>208</v>
      </c>
      <c r="AI34" s="42" t="s">
        <v>209</v>
      </c>
      <c r="AJ34" s="34">
        <v>5</v>
      </c>
      <c r="AK34" s="34">
        <v>5</v>
      </c>
      <c r="AL34" s="34">
        <v>4</v>
      </c>
      <c r="AM34" s="34" t="s">
        <v>210</v>
      </c>
      <c r="AN34" s="34">
        <v>0</v>
      </c>
      <c r="AO34" s="34">
        <v>2.5</v>
      </c>
      <c r="AP34" s="34" t="s">
        <v>298</v>
      </c>
      <c r="AQ34" s="27">
        <v>5</v>
      </c>
      <c r="AR34" s="34" t="s">
        <v>208</v>
      </c>
      <c r="AS34" s="34">
        <v>3251</v>
      </c>
      <c r="AT34" s="34">
        <v>5.709718246887423</v>
      </c>
      <c r="AU34" s="34" t="e">
        <f t="shared" si="4"/>
        <v>#REF!</v>
      </c>
      <c r="AV34" s="44" t="b">
        <v>1</v>
      </c>
      <c r="AW34" s="34">
        <v>0.80361899999999997</v>
      </c>
      <c r="AX34" s="34" t="s">
        <v>211</v>
      </c>
      <c r="AY34" s="46" t="s">
        <v>337</v>
      </c>
      <c r="AZ34" s="34"/>
      <c r="BA34" s="34"/>
      <c r="BB34" s="34"/>
      <c r="BC34" s="34">
        <v>0</v>
      </c>
      <c r="BD34" s="34">
        <v>0</v>
      </c>
      <c r="BE34" s="34" t="s">
        <v>263</v>
      </c>
      <c r="BF34" s="34" t="s">
        <v>64</v>
      </c>
      <c r="BG34" s="34"/>
      <c r="BH34" s="34">
        <v>-1</v>
      </c>
      <c r="BI34" s="34" t="s">
        <v>215</v>
      </c>
      <c r="BJ34" s="34">
        <v>0.01</v>
      </c>
      <c r="BK34" s="34">
        <v>47</v>
      </c>
      <c r="BL34" s="34"/>
      <c r="BM34" s="34"/>
      <c r="BN34" s="34"/>
      <c r="BO34" s="34" t="s">
        <v>216</v>
      </c>
      <c r="BP34" s="34" t="s">
        <v>217</v>
      </c>
      <c r="BQ34" s="34" t="s">
        <v>218</v>
      </c>
      <c r="BR34" s="34"/>
      <c r="BS34" s="34"/>
      <c r="BT34" s="34" t="s">
        <v>1</v>
      </c>
      <c r="BU34" s="34">
        <v>1.2</v>
      </c>
      <c r="BV34" s="34">
        <f t="shared" si="2"/>
        <v>26.175096254800025</v>
      </c>
    </row>
    <row r="35" spans="18:74" ht="15.75" thickBot="1">
      <c r="R35" s="34" t="s">
        <v>62</v>
      </c>
      <c r="S35" s="34">
        <v>3250</v>
      </c>
      <c r="T35" s="95">
        <f t="shared" si="5"/>
        <v>4.5316840563816267</v>
      </c>
      <c r="U35" s="34" t="s">
        <v>7</v>
      </c>
      <c r="V35" s="34" t="s">
        <v>296</v>
      </c>
      <c r="W35" s="34" t="s">
        <v>200</v>
      </c>
      <c r="X35" s="34" t="s">
        <v>201</v>
      </c>
      <c r="Y35" s="2"/>
      <c r="Z35" s="34" t="s">
        <v>297</v>
      </c>
      <c r="AA35" s="34">
        <f t="shared" si="1"/>
        <v>126.17509625480002</v>
      </c>
      <c r="AB35" s="34" t="s">
        <v>1</v>
      </c>
      <c r="AC35" s="34" t="s">
        <v>203</v>
      </c>
      <c r="AD35" s="34" t="s">
        <v>204</v>
      </c>
      <c r="AE35" s="34" t="s">
        <v>205</v>
      </c>
      <c r="AF35" s="34" t="s">
        <v>206</v>
      </c>
      <c r="AG35" s="34" t="s">
        <v>207</v>
      </c>
      <c r="AH35" s="34" t="s">
        <v>208</v>
      </c>
      <c r="AI35" s="42" t="s">
        <v>209</v>
      </c>
      <c r="AJ35" s="34">
        <v>5</v>
      </c>
      <c r="AK35" s="34">
        <v>5</v>
      </c>
      <c r="AL35" s="34">
        <v>4</v>
      </c>
      <c r="AM35" s="34" t="s">
        <v>210</v>
      </c>
      <c r="AN35" s="34">
        <v>0</v>
      </c>
      <c r="AO35" s="34">
        <v>2.5</v>
      </c>
      <c r="AP35" s="34" t="s">
        <v>298</v>
      </c>
      <c r="AQ35" s="27">
        <v>5</v>
      </c>
      <c r="AR35" s="34" t="s">
        <v>208</v>
      </c>
      <c r="AS35" s="34">
        <v>3250</v>
      </c>
      <c r="AT35" s="34">
        <v>4.532215576469504</v>
      </c>
      <c r="AU35" s="34" t="e">
        <f t="shared" si="4"/>
        <v>#REF!</v>
      </c>
      <c r="AV35" s="44" t="b">
        <v>1</v>
      </c>
      <c r="AW35" s="34">
        <v>0.80361899999999997</v>
      </c>
      <c r="AX35" s="34" t="s">
        <v>211</v>
      </c>
      <c r="AY35" s="46" t="s">
        <v>338</v>
      </c>
      <c r="AZ35" s="34"/>
      <c r="BA35" s="34"/>
      <c r="BB35" s="34"/>
      <c r="BC35" s="34">
        <v>0</v>
      </c>
      <c r="BD35" s="34">
        <v>0</v>
      </c>
      <c r="BE35" s="34" t="s">
        <v>263</v>
      </c>
      <c r="BF35" s="34" t="s">
        <v>62</v>
      </c>
      <c r="BG35" s="34"/>
      <c r="BH35" s="34">
        <v>0</v>
      </c>
      <c r="BI35" s="34" t="s">
        <v>215</v>
      </c>
      <c r="BJ35" s="34">
        <v>0.01</v>
      </c>
      <c r="BK35" s="34">
        <v>47</v>
      </c>
      <c r="BL35" s="34"/>
      <c r="BM35" s="34"/>
      <c r="BN35" s="34"/>
      <c r="BO35" s="34" t="s">
        <v>216</v>
      </c>
      <c r="BP35" s="34" t="s">
        <v>217</v>
      </c>
      <c r="BQ35" s="34" t="s">
        <v>218</v>
      </c>
      <c r="BR35" s="34"/>
      <c r="BS35" s="34"/>
      <c r="BT35" s="34" t="s">
        <v>1</v>
      </c>
      <c r="BU35" s="34">
        <v>1.2</v>
      </c>
      <c r="BV35" s="34">
        <f t="shared" si="2"/>
        <v>26.175096254800025</v>
      </c>
    </row>
    <row r="36" spans="18:74">
      <c r="V36" s="34"/>
      <c r="W36" s="34"/>
      <c r="X36" s="34"/>
      <c r="Y36" s="2"/>
      <c r="Z36" s="34"/>
      <c r="AA36" s="34"/>
      <c r="AB36" s="34"/>
      <c r="AC36" s="34"/>
      <c r="AD36" s="34"/>
      <c r="AE36" s="34"/>
      <c r="AF36" s="34"/>
      <c r="AG36" s="34"/>
      <c r="AH36" s="34"/>
      <c r="AI36" s="34"/>
      <c r="AJ36" s="34"/>
      <c r="AK36" s="34"/>
      <c r="AL36" s="34"/>
      <c r="AM36" s="34"/>
      <c r="AN36" s="34"/>
      <c r="AO36" s="34"/>
      <c r="AP36" s="34"/>
      <c r="AQ36" s="34"/>
      <c r="AR36" s="34"/>
      <c r="AS36" s="34"/>
      <c r="AT36" s="34"/>
      <c r="AW36" s="34"/>
      <c r="AX36" s="34"/>
      <c r="AZ36" s="34"/>
      <c r="BA36" s="34"/>
      <c r="BB36" s="34"/>
      <c r="BC36" s="34"/>
      <c r="BD36" s="34"/>
      <c r="BE36" s="34"/>
      <c r="BF36" s="34"/>
      <c r="BG36" s="34"/>
      <c r="BH36" s="34"/>
      <c r="BI36" s="34"/>
      <c r="BJ36" s="34"/>
      <c r="BK36" s="34"/>
      <c r="BL36" s="34"/>
      <c r="BM36" s="34"/>
      <c r="BN36" s="34"/>
      <c r="BO36" s="34"/>
      <c r="BP36" s="34"/>
      <c r="BQ36" s="34"/>
      <c r="BR36" s="34"/>
      <c r="BS36" s="34"/>
      <c r="BT36" s="34"/>
      <c r="BU36" s="34"/>
      <c r="BV36" s="34"/>
    </row>
    <row r="37" spans="18:74">
      <c r="V37" s="34"/>
      <c r="W37" s="34"/>
      <c r="X37" s="34"/>
      <c r="Y37" s="2"/>
      <c r="Z37" s="34"/>
      <c r="AA37" s="34"/>
      <c r="AB37" s="34"/>
      <c r="AC37" s="34"/>
      <c r="AD37" s="34"/>
      <c r="AE37" s="34"/>
      <c r="AF37" s="34"/>
      <c r="AG37" s="34"/>
      <c r="AH37" s="34"/>
      <c r="AI37" s="34"/>
      <c r="AJ37" s="34"/>
      <c r="AK37" s="34"/>
      <c r="AL37" s="34"/>
      <c r="AM37" s="34"/>
      <c r="AN37" s="34"/>
      <c r="AO37" s="34"/>
      <c r="AP37" s="34"/>
      <c r="AQ37" s="34"/>
      <c r="AR37" s="34"/>
      <c r="AS37" s="34"/>
      <c r="AT37" s="34">
        <f>SUM(AT3:AT35)</f>
        <v>126.17509625480002</v>
      </c>
      <c r="AW37" s="34"/>
      <c r="AX37" s="34"/>
      <c r="AZ37" s="34"/>
      <c r="BA37" s="34"/>
      <c r="BB37" s="34"/>
      <c r="BC37" s="34"/>
      <c r="BD37" s="34"/>
      <c r="BE37" s="34"/>
      <c r="BF37" s="34"/>
      <c r="BG37" s="34"/>
      <c r="BH37" s="34"/>
      <c r="BI37" s="34"/>
      <c r="BJ37" s="34"/>
      <c r="BK37" s="34"/>
      <c r="BL37" s="34"/>
      <c r="BM37" s="34"/>
      <c r="BN37" s="34"/>
      <c r="BO37" s="34"/>
      <c r="BP37" s="34"/>
      <c r="BQ37" s="34"/>
      <c r="BR37" s="34"/>
      <c r="BS37" s="34"/>
      <c r="BT37" s="34"/>
      <c r="BU37" s="34"/>
      <c r="BV37" s="34"/>
    </row>
    <row r="38" spans="18:74">
      <c r="V38" s="34"/>
      <c r="W38" s="34"/>
      <c r="X38" s="34"/>
      <c r="Y38" s="2"/>
      <c r="Z38" s="34"/>
      <c r="AA38" s="34"/>
      <c r="AB38" s="34"/>
      <c r="AC38" s="34"/>
      <c r="AD38" s="34"/>
      <c r="AE38" s="34"/>
      <c r="AF38" s="34"/>
      <c r="AG38" s="34"/>
      <c r="AH38" s="34"/>
      <c r="AI38" s="34"/>
      <c r="AJ38" s="34"/>
      <c r="AK38" s="34"/>
      <c r="AL38" s="34"/>
      <c r="AM38" s="34"/>
      <c r="AN38" s="34"/>
      <c r="AO38" s="34"/>
      <c r="AP38" s="34"/>
      <c r="AQ38" s="34"/>
      <c r="AR38" s="34"/>
      <c r="AS38" s="34"/>
      <c r="AT38" s="34"/>
      <c r="AW38" s="34"/>
      <c r="AX38" s="34"/>
      <c r="AZ38" s="34"/>
      <c r="BA38" s="34"/>
      <c r="BB38" s="34"/>
      <c r="BC38" s="34"/>
      <c r="BD38" s="34"/>
      <c r="BE38" s="34"/>
      <c r="BF38" s="34"/>
      <c r="BG38" s="34"/>
      <c r="BH38" s="34"/>
      <c r="BI38" s="34"/>
      <c r="BJ38" s="34"/>
      <c r="BK38" s="34"/>
      <c r="BL38" s="34"/>
      <c r="BM38" s="34"/>
      <c r="BN38" s="34"/>
      <c r="BO38" s="34"/>
      <c r="BP38" s="34"/>
      <c r="BQ38" s="34"/>
      <c r="BR38" s="34"/>
      <c r="BS38" s="34"/>
      <c r="BT38" s="34"/>
      <c r="BU38" s="34"/>
      <c r="BV38" s="34"/>
    </row>
    <row r="39" spans="18:74">
      <c r="V39" s="34"/>
      <c r="W39" s="34"/>
      <c r="X39" s="34"/>
      <c r="Y39" s="2"/>
      <c r="Z39" s="34"/>
      <c r="AA39" s="34"/>
      <c r="AB39" s="34"/>
      <c r="AC39" s="34"/>
      <c r="AD39" s="34"/>
      <c r="AE39" s="34"/>
      <c r="AF39" s="34"/>
      <c r="AG39" s="34"/>
      <c r="AH39" s="34"/>
      <c r="AI39" s="34"/>
      <c r="AJ39" s="34"/>
      <c r="AK39" s="34"/>
      <c r="AL39" s="34"/>
      <c r="AM39" s="34"/>
      <c r="AN39" s="34"/>
      <c r="AO39" s="34"/>
      <c r="AP39" s="34"/>
      <c r="AQ39" s="34"/>
      <c r="AR39" s="34"/>
      <c r="AS39" s="34"/>
      <c r="AT39" s="34"/>
      <c r="AW39" s="34"/>
      <c r="AX39" s="34"/>
      <c r="AZ39" s="34"/>
      <c r="BA39" s="34"/>
      <c r="BB39" s="34"/>
      <c r="BC39" s="34"/>
      <c r="BD39" s="34"/>
      <c r="BE39" s="34"/>
      <c r="BF39" s="34"/>
      <c r="BG39" s="34"/>
      <c r="BH39" s="34"/>
      <c r="BI39" s="34"/>
      <c r="BJ39" s="34"/>
      <c r="BK39" s="34"/>
      <c r="BL39" s="34"/>
      <c r="BM39" s="34"/>
      <c r="BN39" s="34"/>
      <c r="BO39" s="34"/>
      <c r="BP39" s="34"/>
      <c r="BQ39" s="34"/>
      <c r="BR39" s="34"/>
      <c r="BS39" s="34"/>
      <c r="BT39" s="34"/>
      <c r="BU39" s="34"/>
      <c r="BV39" s="34"/>
    </row>
    <row r="40" spans="18:74">
      <c r="V40" s="34"/>
      <c r="W40" s="34"/>
      <c r="X40" s="34"/>
      <c r="Y40" s="2"/>
      <c r="Z40" s="34"/>
      <c r="AA40" s="34"/>
      <c r="AB40" s="34"/>
      <c r="AC40" s="34"/>
      <c r="AD40" s="34"/>
      <c r="AE40" s="34"/>
      <c r="AF40" s="34"/>
      <c r="AG40" s="34"/>
      <c r="AH40" s="34"/>
      <c r="AI40" s="34"/>
      <c r="AJ40" s="34"/>
      <c r="AK40" s="34"/>
      <c r="AL40" s="34"/>
      <c r="AM40" s="34"/>
      <c r="AN40" s="34"/>
      <c r="AO40" s="34"/>
      <c r="AP40" s="34"/>
      <c r="AQ40" s="34"/>
      <c r="AR40" s="34"/>
      <c r="AS40" s="34"/>
      <c r="AT40" s="34"/>
      <c r="AW40" s="34"/>
      <c r="AX40" s="34"/>
      <c r="AZ40" s="34"/>
      <c r="BA40" s="34"/>
      <c r="BB40" s="34"/>
      <c r="BC40" s="34"/>
      <c r="BD40" s="34"/>
      <c r="BE40" s="34"/>
      <c r="BF40" s="34"/>
      <c r="BG40" s="34"/>
      <c r="BH40" s="34"/>
      <c r="BI40" s="34"/>
      <c r="BJ40" s="34"/>
      <c r="BK40" s="34"/>
      <c r="BL40" s="34"/>
      <c r="BM40" s="34"/>
      <c r="BN40" s="34"/>
      <c r="BO40" s="34"/>
      <c r="BP40" s="34"/>
      <c r="BQ40" s="34"/>
      <c r="BR40" s="34"/>
      <c r="BS40" s="34"/>
      <c r="BT40" s="34"/>
      <c r="BU40" s="34"/>
      <c r="BV40" s="34"/>
    </row>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dimension ref="A1:BY37"/>
  <sheetViews>
    <sheetView topLeftCell="AR1" zoomScale="80" zoomScaleNormal="80" workbookViewId="0" xr3:uid="{9B253EF2-77E0-53E3-AE26-4D66ECD923F3}">
      <selection activeCell="BX18" sqref="BX18"/>
    </sheetView>
  </sheetViews>
  <sheetFormatPr defaultRowHeight="15"/>
  <cols>
    <col min="1" max="12" width="8.85546875" style="34"/>
    <col min="13" max="13" width="3.28515625" style="34" customWidth="1"/>
    <col min="14" max="16" width="8.85546875" style="34" hidden="1" customWidth="1"/>
    <col min="17" max="17" width="5.42578125" style="34" hidden="1" customWidth="1"/>
    <col min="18" max="19" width="8.85546875" style="34" hidden="1" customWidth="1"/>
    <col min="20" max="20" width="8.85546875" style="34"/>
    <col min="21" max="21" width="19.28515625" style="32" customWidth="1"/>
    <col min="22" max="22" width="8.85546875" style="34"/>
    <col min="23" max="23" width="33.28515625" customWidth="1"/>
    <col min="26" max="27" width="8.85546875" style="34"/>
    <col min="28" max="28" width="24" style="46" customWidth="1"/>
    <col min="29" max="29" width="14.42578125" customWidth="1"/>
    <col min="30" max="30" width="53.28515625" customWidth="1"/>
    <col min="39" max="39" width="10.140625" bestFit="1" customWidth="1"/>
    <col min="51" max="51" width="9.140625" style="34"/>
    <col min="54" max="54" width="24" customWidth="1"/>
  </cols>
  <sheetData>
    <row r="1" spans="1:77" ht="60">
      <c r="A1" s="75" t="s">
        <v>288</v>
      </c>
      <c r="B1" s="75" t="s">
        <v>70</v>
      </c>
      <c r="C1" s="75" t="s">
        <v>154</v>
      </c>
      <c r="G1" s="73" t="s">
        <v>339</v>
      </c>
      <c r="H1" s="65"/>
      <c r="I1" s="65"/>
      <c r="J1" s="65"/>
      <c r="K1" s="65" t="s">
        <v>340</v>
      </c>
      <c r="L1" s="74" t="s">
        <v>160</v>
      </c>
      <c r="U1" s="104" t="s">
        <v>284</v>
      </c>
      <c r="W1" s="34" t="s">
        <v>156</v>
      </c>
      <c r="X1" s="34"/>
      <c r="Y1" s="34"/>
      <c r="AC1" s="34"/>
      <c r="AD1" s="34"/>
      <c r="AE1" s="34"/>
      <c r="AF1" s="34"/>
      <c r="AG1" s="34"/>
      <c r="AH1" s="34"/>
      <c r="AI1" s="34"/>
      <c r="AJ1" s="34"/>
      <c r="AK1" s="34"/>
      <c r="AL1" s="34"/>
      <c r="AM1" s="34"/>
      <c r="AN1" s="34"/>
      <c r="AO1" s="34"/>
      <c r="AP1" s="34"/>
      <c r="AQ1" s="34"/>
      <c r="AR1" s="34"/>
      <c r="AS1" s="34"/>
      <c r="AT1" s="34"/>
      <c r="AU1" s="34"/>
      <c r="AV1" s="34"/>
      <c r="AW1" s="34"/>
      <c r="AX1" s="34"/>
      <c r="AZ1" s="34"/>
      <c r="BA1" s="34"/>
      <c r="BB1" s="34"/>
      <c r="BC1" s="34"/>
      <c r="BD1" s="34"/>
      <c r="BE1" s="34"/>
      <c r="BF1" s="34"/>
      <c r="BG1" s="34"/>
      <c r="BH1" s="34"/>
      <c r="BI1" s="34"/>
      <c r="BJ1" s="34"/>
      <c r="BK1" s="34"/>
      <c r="BL1" s="34"/>
      <c r="BM1" s="34"/>
      <c r="BN1" s="34"/>
      <c r="BO1" s="34"/>
      <c r="BP1" s="34"/>
      <c r="BQ1" s="34"/>
      <c r="BR1" s="34"/>
      <c r="BS1" s="34"/>
      <c r="BT1" s="34"/>
      <c r="BU1" s="34"/>
      <c r="BV1" s="34"/>
      <c r="BW1" s="34"/>
      <c r="BX1" s="34"/>
      <c r="BY1" s="34"/>
    </row>
    <row r="2" spans="1:77">
      <c r="A2" s="76" t="s">
        <v>341</v>
      </c>
      <c r="B2" s="77">
        <v>292</v>
      </c>
      <c r="C2" s="77">
        <v>6.015392E-2</v>
      </c>
      <c r="G2" s="46">
        <v>3249</v>
      </c>
      <c r="H2" s="65" t="s">
        <v>61</v>
      </c>
      <c r="I2" s="65">
        <v>0.1328</v>
      </c>
      <c r="J2" s="65" t="s">
        <v>267</v>
      </c>
      <c r="K2" s="46">
        <v>3249</v>
      </c>
      <c r="L2" s="46">
        <f>$C$7*I2</f>
        <v>4.6128141198666661</v>
      </c>
      <c r="T2" s="34" t="s">
        <v>70</v>
      </c>
      <c r="U2" s="107" t="s">
        <v>179</v>
      </c>
      <c r="V2" s="34" t="s">
        <v>288</v>
      </c>
      <c r="W2" s="34" t="s">
        <v>289</v>
      </c>
      <c r="X2" s="34" t="s">
        <v>290</v>
      </c>
      <c r="Y2" s="34" t="s">
        <v>291</v>
      </c>
      <c r="Z2" s="34" t="s">
        <v>78</v>
      </c>
      <c r="AA2" s="34" t="s">
        <v>70</v>
      </c>
      <c r="AB2" s="46" t="s">
        <v>183</v>
      </c>
      <c r="AC2" s="34" t="s">
        <v>292</v>
      </c>
      <c r="AD2" s="34" t="s">
        <v>293</v>
      </c>
      <c r="AE2" s="34" t="s">
        <v>162</v>
      </c>
      <c r="AF2" s="34" t="s">
        <v>163</v>
      </c>
      <c r="AG2" s="34" t="s">
        <v>164</v>
      </c>
      <c r="AH2" s="34" t="s">
        <v>165</v>
      </c>
      <c r="AI2" s="34" t="s">
        <v>166</v>
      </c>
      <c r="AJ2" s="34" t="s">
        <v>167</v>
      </c>
      <c r="AK2" s="34" t="s">
        <v>168</v>
      </c>
      <c r="AL2" s="34" t="s">
        <v>169</v>
      </c>
      <c r="AM2" s="34" t="s">
        <v>170</v>
      </c>
      <c r="AN2" s="34" t="s">
        <v>171</v>
      </c>
      <c r="AO2" s="34" t="s">
        <v>172</v>
      </c>
      <c r="AP2" s="34" t="s">
        <v>173</v>
      </c>
      <c r="AQ2" s="34" t="s">
        <v>174</v>
      </c>
      <c r="AR2" s="34" t="s">
        <v>175</v>
      </c>
      <c r="AS2" s="34" t="s">
        <v>176</v>
      </c>
      <c r="AT2" s="34" t="s">
        <v>177</v>
      </c>
      <c r="AU2" s="34" t="s">
        <v>178</v>
      </c>
      <c r="AV2" s="34" t="s">
        <v>294</v>
      </c>
      <c r="AW2" s="34" t="s">
        <v>70</v>
      </c>
      <c r="AX2" s="34" t="s">
        <v>179</v>
      </c>
      <c r="AY2" s="44" t="s">
        <v>180</v>
      </c>
      <c r="AZ2" s="34" t="s">
        <v>181</v>
      </c>
      <c r="BA2" s="34" t="s">
        <v>182</v>
      </c>
      <c r="BB2" s="34" t="s">
        <v>183</v>
      </c>
      <c r="BC2" s="34" t="s">
        <v>71</v>
      </c>
      <c r="BD2" s="34" t="s">
        <v>73</v>
      </c>
      <c r="BE2" s="34" t="s">
        <v>74</v>
      </c>
      <c r="BF2" s="34" t="s">
        <v>75</v>
      </c>
      <c r="BG2" s="34" t="s">
        <v>76</v>
      </c>
      <c r="BH2" s="34" t="s">
        <v>184</v>
      </c>
      <c r="BI2" s="34" t="s">
        <v>78</v>
      </c>
      <c r="BJ2" s="34" t="s">
        <v>79</v>
      </c>
      <c r="BK2" s="34" t="s">
        <v>80</v>
      </c>
      <c r="BL2" s="34" t="s">
        <v>185</v>
      </c>
      <c r="BM2" s="34" t="s">
        <v>295</v>
      </c>
      <c r="BN2" s="34" t="s">
        <v>187</v>
      </c>
      <c r="BO2" s="34" t="s">
        <v>188</v>
      </c>
      <c r="BP2" s="34" t="s">
        <v>189</v>
      </c>
      <c r="BQ2" s="34" t="s">
        <v>190</v>
      </c>
      <c r="BR2" s="34" t="s">
        <v>191</v>
      </c>
      <c r="BS2" s="34" t="s">
        <v>192</v>
      </c>
      <c r="BT2" s="34" t="s">
        <v>193</v>
      </c>
      <c r="BU2" s="34" t="s">
        <v>194</v>
      </c>
      <c r="BV2" s="34" t="s">
        <v>195</v>
      </c>
      <c r="BW2" s="34" t="s">
        <v>196</v>
      </c>
      <c r="BX2" s="34" t="s">
        <v>197</v>
      </c>
      <c r="BY2" s="34" t="s">
        <v>198</v>
      </c>
    </row>
    <row r="3" spans="1:77">
      <c r="A3" s="76" t="s">
        <v>341</v>
      </c>
      <c r="B3" s="77">
        <v>329</v>
      </c>
      <c r="C3" s="77">
        <v>0.58402940000000003</v>
      </c>
      <c r="G3" s="65">
        <v>3248</v>
      </c>
      <c r="H3" s="65" t="s">
        <v>60</v>
      </c>
      <c r="I3" s="65">
        <v>5.4199999999999998E-2</v>
      </c>
      <c r="J3" s="65"/>
      <c r="K3" s="46">
        <v>3248</v>
      </c>
      <c r="L3" s="46">
        <f>$C$7*I3</f>
        <v>1.8826394977166665</v>
      </c>
      <c r="T3" s="34">
        <v>292</v>
      </c>
      <c r="U3" s="107">
        <f>VLOOKUP(T3,B:C,2,FALSE)</f>
        <v>6.015392E-2</v>
      </c>
      <c r="V3" s="34" t="s">
        <v>10</v>
      </c>
      <c r="W3" s="34" t="s">
        <v>342</v>
      </c>
      <c r="X3" s="34" t="s">
        <v>200</v>
      </c>
      <c r="Y3" s="34" t="s">
        <v>343</v>
      </c>
      <c r="Z3" s="34" t="s">
        <v>287</v>
      </c>
      <c r="AA3" s="34">
        <v>292</v>
      </c>
      <c r="AB3" s="46" t="s">
        <v>212</v>
      </c>
      <c r="AC3" s="2">
        <v>41466</v>
      </c>
      <c r="AD3" s="34" t="s">
        <v>344</v>
      </c>
      <c r="AE3" s="34">
        <f t="shared" ref="AE3:AE25" si="0">SUM(AX$3:AX$25)</f>
        <v>98.716499873000004</v>
      </c>
      <c r="AF3" s="34" t="s">
        <v>1</v>
      </c>
      <c r="AG3" s="34" t="s">
        <v>345</v>
      </c>
      <c r="AH3" s="34" t="s">
        <v>204</v>
      </c>
      <c r="AI3" s="34" t="s">
        <v>205</v>
      </c>
      <c r="AJ3" s="34" t="s">
        <v>206</v>
      </c>
      <c r="AK3" s="34" t="s">
        <v>207</v>
      </c>
      <c r="AL3" s="34" t="s">
        <v>208</v>
      </c>
      <c r="AM3" s="42" t="s">
        <v>346</v>
      </c>
      <c r="AN3" s="34">
        <v>5</v>
      </c>
      <c r="AO3" s="34">
        <v>5</v>
      </c>
      <c r="AP3" s="34">
        <v>4</v>
      </c>
      <c r="AQ3" s="34" t="s">
        <v>210</v>
      </c>
      <c r="AR3" s="34">
        <v>0</v>
      </c>
      <c r="AS3" s="34">
        <v>2.5</v>
      </c>
      <c r="AT3" s="34" t="s">
        <v>11</v>
      </c>
      <c r="AU3" s="27">
        <v>5</v>
      </c>
      <c r="AV3" s="34" t="s">
        <v>208</v>
      </c>
      <c r="AW3" s="34">
        <v>292</v>
      </c>
      <c r="AX3" s="34">
        <v>6.015392E-2</v>
      </c>
      <c r="AY3" s="44" t="b">
        <v>0</v>
      </c>
      <c r="AZ3" s="34">
        <v>-99</v>
      </c>
      <c r="BA3" s="34" t="s">
        <v>347</v>
      </c>
      <c r="BB3" s="34" t="s">
        <v>212</v>
      </c>
      <c r="BC3" s="34" t="s">
        <v>299</v>
      </c>
      <c r="BD3" s="34"/>
      <c r="BE3" s="34">
        <v>12101</v>
      </c>
      <c r="BF3" s="34">
        <v>0</v>
      </c>
      <c r="BG3" s="34">
        <v>0</v>
      </c>
      <c r="BH3" s="34" t="s">
        <v>300</v>
      </c>
      <c r="BI3" s="34" t="s">
        <v>287</v>
      </c>
      <c r="BJ3" s="34">
        <v>26.98</v>
      </c>
      <c r="BK3" s="34">
        <v>0</v>
      </c>
      <c r="BL3" s="34" t="s">
        <v>348</v>
      </c>
      <c r="BM3" s="34">
        <v>0</v>
      </c>
      <c r="BN3" s="34">
        <v>47</v>
      </c>
      <c r="BO3" s="34"/>
      <c r="BP3" s="34"/>
      <c r="BQ3" s="34"/>
      <c r="BR3" s="34" t="s">
        <v>216</v>
      </c>
      <c r="BS3" s="34" t="s">
        <v>217</v>
      </c>
      <c r="BT3" s="34" t="s">
        <v>349</v>
      </c>
      <c r="BU3" s="34"/>
      <c r="BV3" s="34"/>
      <c r="BW3" s="34" t="s">
        <v>1</v>
      </c>
      <c r="BX3" s="34">
        <v>1.2</v>
      </c>
      <c r="BY3" s="34">
        <f>AX$27-100</f>
        <v>-1.2835001269999964</v>
      </c>
    </row>
    <row r="4" spans="1:77">
      <c r="A4" s="76" t="s">
        <v>341</v>
      </c>
      <c r="B4" s="77">
        <v>488</v>
      </c>
      <c r="C4" s="77">
        <v>0.3443813</v>
      </c>
      <c r="G4" s="65">
        <v>3247</v>
      </c>
      <c r="H4" s="65" t="s">
        <v>59</v>
      </c>
      <c r="I4" s="65">
        <v>8.5699999999999998E-2</v>
      </c>
      <c r="J4" s="65"/>
      <c r="K4" s="46">
        <v>3247</v>
      </c>
      <c r="L4" s="46">
        <f>$C$7*I4</f>
        <v>2.9767934493416663</v>
      </c>
      <c r="T4" s="34">
        <v>329</v>
      </c>
      <c r="U4" s="107">
        <f t="shared" ref="U4:U15" si="1">VLOOKUP(T4,B:C,2,FALSE)</f>
        <v>0.58402940000000003</v>
      </c>
      <c r="V4" s="34" t="s">
        <v>10</v>
      </c>
      <c r="W4" s="34" t="s">
        <v>342</v>
      </c>
      <c r="X4" s="34" t="s">
        <v>200</v>
      </c>
      <c r="Y4" s="34" t="s">
        <v>343</v>
      </c>
      <c r="Z4" s="34" t="s">
        <v>214</v>
      </c>
      <c r="AA4" s="34">
        <v>329</v>
      </c>
      <c r="AB4" s="46" t="s">
        <v>212</v>
      </c>
      <c r="AC4" s="2">
        <v>41466</v>
      </c>
      <c r="AD4" s="34" t="s">
        <v>344</v>
      </c>
      <c r="AE4" s="34">
        <f t="shared" si="0"/>
        <v>98.716499873000004</v>
      </c>
      <c r="AF4" s="34" t="s">
        <v>1</v>
      </c>
      <c r="AG4" s="34" t="s">
        <v>345</v>
      </c>
      <c r="AH4" s="34" t="s">
        <v>204</v>
      </c>
      <c r="AI4" s="34" t="s">
        <v>205</v>
      </c>
      <c r="AJ4" s="34" t="s">
        <v>206</v>
      </c>
      <c r="AK4" s="34" t="s">
        <v>207</v>
      </c>
      <c r="AL4" s="34" t="s">
        <v>208</v>
      </c>
      <c r="AM4" s="42" t="s">
        <v>346</v>
      </c>
      <c r="AN4" s="34">
        <v>5</v>
      </c>
      <c r="AO4" s="34">
        <v>5</v>
      </c>
      <c r="AP4" s="34">
        <v>4</v>
      </c>
      <c r="AQ4" s="34" t="s">
        <v>210</v>
      </c>
      <c r="AR4" s="34">
        <v>0</v>
      </c>
      <c r="AS4" s="34">
        <v>2.5</v>
      </c>
      <c r="AT4" s="34" t="s">
        <v>11</v>
      </c>
      <c r="AU4" s="27">
        <v>5</v>
      </c>
      <c r="AV4" s="34" t="s">
        <v>208</v>
      </c>
      <c r="AW4" s="34">
        <v>329</v>
      </c>
      <c r="AX4" s="34">
        <v>0.58402940000000003</v>
      </c>
      <c r="AY4" s="44" t="b">
        <v>0</v>
      </c>
      <c r="AZ4" s="34">
        <v>-99</v>
      </c>
      <c r="BA4" s="34" t="s">
        <v>347</v>
      </c>
      <c r="BB4" s="34" t="s">
        <v>212</v>
      </c>
      <c r="BC4" s="34" t="s">
        <v>213</v>
      </c>
      <c r="BD4" s="34"/>
      <c r="BE4" s="34">
        <v>12111</v>
      </c>
      <c r="BF4" s="34">
        <v>0</v>
      </c>
      <c r="BG4" s="34">
        <v>0</v>
      </c>
      <c r="BH4" s="34" t="s">
        <v>158</v>
      </c>
      <c r="BI4" s="34" t="s">
        <v>214</v>
      </c>
      <c r="BJ4" s="34">
        <v>40.08</v>
      </c>
      <c r="BK4" s="34">
        <v>0</v>
      </c>
      <c r="BL4" s="34" t="s">
        <v>348</v>
      </c>
      <c r="BM4" s="34">
        <v>0</v>
      </c>
      <c r="BN4" s="34">
        <v>47</v>
      </c>
      <c r="BO4" s="34"/>
      <c r="BP4" s="34"/>
      <c r="BQ4" s="34"/>
      <c r="BR4" s="34" t="s">
        <v>216</v>
      </c>
      <c r="BS4" s="34" t="s">
        <v>217</v>
      </c>
      <c r="BT4" s="34" t="s">
        <v>349</v>
      </c>
      <c r="BU4" s="34"/>
      <c r="BV4" s="34"/>
      <c r="BW4" s="34" t="s">
        <v>1</v>
      </c>
      <c r="BX4" s="34">
        <v>1.2</v>
      </c>
      <c r="BY4" s="34">
        <f t="shared" ref="BY4:BY25" si="2">AX$27-100</f>
        <v>-1.2835001269999964</v>
      </c>
    </row>
    <row r="5" spans="1:77">
      <c r="A5" s="76" t="s">
        <v>341</v>
      </c>
      <c r="B5" s="77">
        <v>525</v>
      </c>
      <c r="C5" s="77">
        <v>0.13266429999999999</v>
      </c>
      <c r="G5" s="65">
        <v>3246</v>
      </c>
      <c r="H5" s="65" t="s">
        <v>58</v>
      </c>
      <c r="I5" s="65">
        <v>0.3639</v>
      </c>
      <c r="J5" s="65"/>
      <c r="K5" s="46">
        <v>3246</v>
      </c>
      <c r="L5" s="46">
        <f>$C$7*I5</f>
        <v>12.640083269724999</v>
      </c>
      <c r="T5" s="34">
        <v>488</v>
      </c>
      <c r="U5" s="107">
        <f t="shared" si="1"/>
        <v>0.3443813</v>
      </c>
      <c r="V5" s="34" t="s">
        <v>10</v>
      </c>
      <c r="W5" s="34" t="s">
        <v>342</v>
      </c>
      <c r="X5" s="34" t="s">
        <v>200</v>
      </c>
      <c r="Y5" s="34" t="s">
        <v>343</v>
      </c>
      <c r="Z5" s="34" t="s">
        <v>224</v>
      </c>
      <c r="AA5" s="34">
        <v>488</v>
      </c>
      <c r="AB5" s="46" t="s">
        <v>212</v>
      </c>
      <c r="AC5" s="2">
        <v>41466</v>
      </c>
      <c r="AD5" s="34" t="s">
        <v>344</v>
      </c>
      <c r="AE5" s="34">
        <f t="shared" si="0"/>
        <v>98.716499873000004</v>
      </c>
      <c r="AF5" s="34" t="s">
        <v>1</v>
      </c>
      <c r="AG5" s="34" t="s">
        <v>345</v>
      </c>
      <c r="AH5" s="34" t="s">
        <v>204</v>
      </c>
      <c r="AI5" s="34" t="s">
        <v>205</v>
      </c>
      <c r="AJ5" s="34" t="s">
        <v>206</v>
      </c>
      <c r="AK5" s="34" t="s">
        <v>207</v>
      </c>
      <c r="AL5" s="34" t="s">
        <v>208</v>
      </c>
      <c r="AM5" s="42" t="s">
        <v>346</v>
      </c>
      <c r="AN5" s="34">
        <v>5</v>
      </c>
      <c r="AO5" s="34">
        <v>5</v>
      </c>
      <c r="AP5" s="34">
        <v>4</v>
      </c>
      <c r="AQ5" s="34" t="s">
        <v>210</v>
      </c>
      <c r="AR5" s="34">
        <v>0</v>
      </c>
      <c r="AS5" s="34">
        <v>2.5</v>
      </c>
      <c r="AT5" s="34" t="s">
        <v>11</v>
      </c>
      <c r="AU5" s="27">
        <v>5</v>
      </c>
      <c r="AV5" s="34" t="s">
        <v>208</v>
      </c>
      <c r="AW5" s="34">
        <v>488</v>
      </c>
      <c r="AX5" s="34">
        <v>0.3443813</v>
      </c>
      <c r="AY5" s="44" t="b">
        <v>0</v>
      </c>
      <c r="AZ5" s="34">
        <v>-99</v>
      </c>
      <c r="BA5" s="34" t="s">
        <v>347</v>
      </c>
      <c r="BB5" s="34" t="s">
        <v>212</v>
      </c>
      <c r="BC5" s="34" t="s">
        <v>223</v>
      </c>
      <c r="BD5" s="34"/>
      <c r="BE5" s="34">
        <v>12126</v>
      </c>
      <c r="BF5" s="34">
        <v>0</v>
      </c>
      <c r="BG5" s="34">
        <v>0</v>
      </c>
      <c r="BH5" s="34" t="s">
        <v>219</v>
      </c>
      <c r="BI5" s="34" t="s">
        <v>224</v>
      </c>
      <c r="BJ5" s="34">
        <v>55.85</v>
      </c>
      <c r="BK5" s="34">
        <v>0</v>
      </c>
      <c r="BL5" s="34" t="s">
        <v>348</v>
      </c>
      <c r="BM5" s="34">
        <v>0</v>
      </c>
      <c r="BN5" s="34">
        <v>47</v>
      </c>
      <c r="BO5" s="34"/>
      <c r="BP5" s="34"/>
      <c r="BQ5" s="34"/>
      <c r="BR5" s="34" t="s">
        <v>216</v>
      </c>
      <c r="BS5" s="34" t="s">
        <v>217</v>
      </c>
      <c r="BT5" s="34" t="s">
        <v>349</v>
      </c>
      <c r="BU5" s="34"/>
      <c r="BV5" s="34"/>
      <c r="BW5" s="34" t="s">
        <v>1</v>
      </c>
      <c r="BX5" s="34">
        <v>1.2</v>
      </c>
      <c r="BY5" s="34">
        <f t="shared" si="2"/>
        <v>-1.2835001269999964</v>
      </c>
    </row>
    <row r="6" spans="1:77">
      <c r="A6" s="76" t="s">
        <v>341</v>
      </c>
      <c r="B6" s="77">
        <v>613</v>
      </c>
      <c r="C6" s="77">
        <v>1.2515848000000001</v>
      </c>
      <c r="G6" s="65">
        <v>3245</v>
      </c>
      <c r="H6" s="65" t="s">
        <v>56</v>
      </c>
      <c r="I6" s="65">
        <v>0.3634</v>
      </c>
      <c r="J6" s="65"/>
      <c r="K6" s="46">
        <v>3245</v>
      </c>
      <c r="L6" s="46">
        <f>$C$7*I6</f>
        <v>12.622715746683332</v>
      </c>
      <c r="T6" s="34">
        <v>525</v>
      </c>
      <c r="U6" s="107">
        <f t="shared" si="1"/>
        <v>0.13266429999999999</v>
      </c>
      <c r="V6" s="34" t="s">
        <v>10</v>
      </c>
      <c r="W6" s="34" t="s">
        <v>342</v>
      </c>
      <c r="X6" s="34" t="s">
        <v>200</v>
      </c>
      <c r="Y6" s="34" t="s">
        <v>343</v>
      </c>
      <c r="Z6" s="34" t="s">
        <v>231</v>
      </c>
      <c r="AA6" s="34">
        <v>525</v>
      </c>
      <c r="AB6" s="46" t="s">
        <v>212</v>
      </c>
      <c r="AC6" s="2">
        <v>41466</v>
      </c>
      <c r="AD6" s="34" t="s">
        <v>344</v>
      </c>
      <c r="AE6" s="34">
        <f t="shared" si="0"/>
        <v>98.716499873000004</v>
      </c>
      <c r="AF6" s="34" t="s">
        <v>1</v>
      </c>
      <c r="AG6" s="34" t="s">
        <v>345</v>
      </c>
      <c r="AH6" s="34" t="s">
        <v>204</v>
      </c>
      <c r="AI6" s="34" t="s">
        <v>205</v>
      </c>
      <c r="AJ6" s="34" t="s">
        <v>206</v>
      </c>
      <c r="AK6" s="34" t="s">
        <v>207</v>
      </c>
      <c r="AL6" s="34" t="s">
        <v>208</v>
      </c>
      <c r="AM6" s="42" t="s">
        <v>346</v>
      </c>
      <c r="AN6" s="34">
        <v>5</v>
      </c>
      <c r="AO6" s="34">
        <v>5</v>
      </c>
      <c r="AP6" s="34">
        <v>4</v>
      </c>
      <c r="AQ6" s="34" t="s">
        <v>210</v>
      </c>
      <c r="AR6" s="34">
        <v>0</v>
      </c>
      <c r="AS6" s="34">
        <v>2.5</v>
      </c>
      <c r="AT6" s="34" t="s">
        <v>11</v>
      </c>
      <c r="AU6" s="27">
        <v>5</v>
      </c>
      <c r="AV6" s="34" t="s">
        <v>208</v>
      </c>
      <c r="AW6" s="34">
        <v>525</v>
      </c>
      <c r="AX6" s="34">
        <v>0.13266430000000001</v>
      </c>
      <c r="AY6" s="44" t="b">
        <v>0</v>
      </c>
      <c r="AZ6" s="34">
        <v>-99</v>
      </c>
      <c r="BA6" s="34" t="s">
        <v>347</v>
      </c>
      <c r="BB6" s="34" t="s">
        <v>212</v>
      </c>
      <c r="BC6" s="34" t="s">
        <v>230</v>
      </c>
      <c r="BD6" s="34"/>
      <c r="BE6" s="34">
        <v>12140</v>
      </c>
      <c r="BF6" s="34">
        <v>0</v>
      </c>
      <c r="BG6" s="34">
        <v>0</v>
      </c>
      <c r="BH6" s="34" t="s">
        <v>225</v>
      </c>
      <c r="BI6" s="34" t="s">
        <v>231</v>
      </c>
      <c r="BJ6" s="34">
        <v>24.31</v>
      </c>
      <c r="BK6" s="34">
        <v>0</v>
      </c>
      <c r="BL6" s="34" t="s">
        <v>348</v>
      </c>
      <c r="BM6" s="34">
        <v>0</v>
      </c>
      <c r="BN6" s="34">
        <v>47</v>
      </c>
      <c r="BO6" s="34"/>
      <c r="BP6" s="34"/>
      <c r="BQ6" s="34"/>
      <c r="BR6" s="34" t="s">
        <v>216</v>
      </c>
      <c r="BS6" s="34" t="s">
        <v>217</v>
      </c>
      <c r="BT6" s="34" t="s">
        <v>349</v>
      </c>
      <c r="BU6" s="34"/>
      <c r="BV6" s="34"/>
      <c r="BW6" s="34" t="s">
        <v>1</v>
      </c>
      <c r="BX6" s="34">
        <v>1.2</v>
      </c>
      <c r="BY6" s="34">
        <f t="shared" si="2"/>
        <v>-1.2835001269999964</v>
      </c>
    </row>
    <row r="7" spans="1:77" ht="30">
      <c r="A7" s="76" t="s">
        <v>341</v>
      </c>
      <c r="B7" s="77">
        <v>626</v>
      </c>
      <c r="C7" s="96">
        <v>34.73504608333333</v>
      </c>
      <c r="D7" s="165" t="s">
        <v>235</v>
      </c>
      <c r="G7" s="65">
        <v>3254</v>
      </c>
      <c r="H7" s="65" t="s">
        <v>67</v>
      </c>
      <c r="I7" s="65">
        <f>I2</f>
        <v>0.1328</v>
      </c>
      <c r="J7" s="65"/>
      <c r="K7" s="46">
        <v>3254</v>
      </c>
      <c r="L7" s="46">
        <f>$C$16*I7</f>
        <v>0.92256282397333333</v>
      </c>
      <c r="T7" s="34">
        <v>613</v>
      </c>
      <c r="U7" s="107">
        <f t="shared" si="1"/>
        <v>1.2515848000000001</v>
      </c>
      <c r="V7" s="34" t="s">
        <v>10</v>
      </c>
      <c r="W7" s="34" t="s">
        <v>342</v>
      </c>
      <c r="X7" s="34" t="s">
        <v>200</v>
      </c>
      <c r="Y7" s="34" t="s">
        <v>343</v>
      </c>
      <c r="Z7" s="34" t="s">
        <v>238</v>
      </c>
      <c r="AA7" s="34">
        <v>613</v>
      </c>
      <c r="AB7" s="46" t="s">
        <v>236</v>
      </c>
      <c r="AC7" s="2">
        <v>41466</v>
      </c>
      <c r="AD7" s="34" t="s">
        <v>344</v>
      </c>
      <c r="AE7" s="34">
        <f t="shared" si="0"/>
        <v>98.716499873000004</v>
      </c>
      <c r="AF7" s="34" t="s">
        <v>1</v>
      </c>
      <c r="AG7" s="34" t="s">
        <v>345</v>
      </c>
      <c r="AH7" s="34" t="s">
        <v>204</v>
      </c>
      <c r="AI7" s="34" t="s">
        <v>205</v>
      </c>
      <c r="AJ7" s="34" t="s">
        <v>206</v>
      </c>
      <c r="AK7" s="34" t="s">
        <v>207</v>
      </c>
      <c r="AL7" s="34" t="s">
        <v>208</v>
      </c>
      <c r="AM7" s="42" t="s">
        <v>346</v>
      </c>
      <c r="AN7" s="34">
        <v>5</v>
      </c>
      <c r="AO7" s="34">
        <v>5</v>
      </c>
      <c r="AP7" s="34">
        <v>4</v>
      </c>
      <c r="AQ7" s="34" t="s">
        <v>210</v>
      </c>
      <c r="AR7" s="34">
        <v>0</v>
      </c>
      <c r="AS7" s="34">
        <v>2.5</v>
      </c>
      <c r="AT7" s="34" t="s">
        <v>11</v>
      </c>
      <c r="AU7" s="27">
        <v>5</v>
      </c>
      <c r="AV7" s="34" t="s">
        <v>208</v>
      </c>
      <c r="AW7" s="34">
        <v>613</v>
      </c>
      <c r="AX7" s="34">
        <v>1.2515848000000001</v>
      </c>
      <c r="AY7" s="44" t="b">
        <v>0</v>
      </c>
      <c r="AZ7" s="34">
        <v>-99</v>
      </c>
      <c r="BA7" s="34" t="s">
        <v>347</v>
      </c>
      <c r="BB7" s="34" t="s">
        <v>236</v>
      </c>
      <c r="BC7" s="34" t="s">
        <v>237</v>
      </c>
      <c r="BD7" s="34"/>
      <c r="BE7" s="34">
        <v>12306</v>
      </c>
      <c r="BF7" s="34">
        <v>0</v>
      </c>
      <c r="BG7" s="34">
        <v>0</v>
      </c>
      <c r="BH7" s="34" t="s">
        <v>232</v>
      </c>
      <c r="BI7" s="34" t="s">
        <v>238</v>
      </c>
      <c r="BJ7" s="34">
        <v>62.004899999999999</v>
      </c>
      <c r="BK7" s="34">
        <v>0</v>
      </c>
      <c r="BL7" s="34" t="s">
        <v>348</v>
      </c>
      <c r="BM7" s="34">
        <v>0</v>
      </c>
      <c r="BN7" s="34">
        <v>47</v>
      </c>
      <c r="BO7" s="34"/>
      <c r="BP7" s="34"/>
      <c r="BQ7" s="34"/>
      <c r="BR7" s="34" t="s">
        <v>216</v>
      </c>
      <c r="BS7" s="34" t="s">
        <v>217</v>
      </c>
      <c r="BT7" s="34" t="s">
        <v>349</v>
      </c>
      <c r="BU7" s="34"/>
      <c r="BV7" s="34"/>
      <c r="BW7" s="34" t="s">
        <v>1</v>
      </c>
      <c r="BX7" s="34">
        <v>1.2</v>
      </c>
      <c r="BY7" s="34">
        <f t="shared" si="2"/>
        <v>-1.2835001269999964</v>
      </c>
    </row>
    <row r="8" spans="1:77">
      <c r="A8" s="76" t="s">
        <v>341</v>
      </c>
      <c r="B8" s="77">
        <v>669</v>
      </c>
      <c r="C8" s="77">
        <v>0.26245489999999999</v>
      </c>
      <c r="G8" s="65">
        <v>3253</v>
      </c>
      <c r="H8" s="65" t="s">
        <v>66</v>
      </c>
      <c r="I8" s="65">
        <f t="shared" ref="I8:I11" si="3">I3</f>
        <v>5.4199999999999998E-2</v>
      </c>
      <c r="J8" s="65"/>
      <c r="K8" s="46">
        <v>3253</v>
      </c>
      <c r="L8" s="46">
        <f>$C$16*I8</f>
        <v>0.37652789954333332</v>
      </c>
      <c r="T8" s="34">
        <v>669</v>
      </c>
      <c r="U8" s="107">
        <f t="shared" si="1"/>
        <v>0.26245489999999999</v>
      </c>
      <c r="V8" s="34" t="s">
        <v>10</v>
      </c>
      <c r="W8" s="34" t="s">
        <v>342</v>
      </c>
      <c r="X8" s="34" t="s">
        <v>200</v>
      </c>
      <c r="Y8" s="34" t="s">
        <v>343</v>
      </c>
      <c r="Z8" s="34" t="s">
        <v>312</v>
      </c>
      <c r="AA8" s="34">
        <v>669</v>
      </c>
      <c r="AB8" s="46" t="s">
        <v>212</v>
      </c>
      <c r="AC8" s="2">
        <v>41466</v>
      </c>
      <c r="AD8" s="34" t="s">
        <v>344</v>
      </c>
      <c r="AE8" s="34">
        <f t="shared" si="0"/>
        <v>98.716499873000004</v>
      </c>
      <c r="AF8" s="34" t="s">
        <v>1</v>
      </c>
      <c r="AG8" s="34" t="s">
        <v>345</v>
      </c>
      <c r="AH8" s="34" t="s">
        <v>204</v>
      </c>
      <c r="AI8" s="34" t="s">
        <v>205</v>
      </c>
      <c r="AJ8" s="34" t="s">
        <v>206</v>
      </c>
      <c r="AK8" s="34" t="s">
        <v>207</v>
      </c>
      <c r="AL8" s="34" t="s">
        <v>208</v>
      </c>
      <c r="AM8" s="42" t="s">
        <v>346</v>
      </c>
      <c r="AN8" s="34">
        <v>5</v>
      </c>
      <c r="AO8" s="34">
        <v>5</v>
      </c>
      <c r="AP8" s="34">
        <v>4</v>
      </c>
      <c r="AQ8" s="34" t="s">
        <v>210</v>
      </c>
      <c r="AR8" s="34">
        <v>0</v>
      </c>
      <c r="AS8" s="34">
        <v>2.5</v>
      </c>
      <c r="AT8" s="34" t="s">
        <v>11</v>
      </c>
      <c r="AU8" s="27">
        <v>5</v>
      </c>
      <c r="AV8" s="34" t="s">
        <v>208</v>
      </c>
      <c r="AW8" s="34">
        <v>669</v>
      </c>
      <c r="AX8" s="34">
        <v>0.26245489999999999</v>
      </c>
      <c r="AY8" s="44" t="b">
        <v>0</v>
      </c>
      <c r="AZ8" s="34">
        <v>-99</v>
      </c>
      <c r="BA8" s="34" t="s">
        <v>347</v>
      </c>
      <c r="BB8" s="34" t="s">
        <v>212</v>
      </c>
      <c r="BC8" s="2">
        <v>2023695</v>
      </c>
      <c r="BD8" s="34"/>
      <c r="BE8" s="34">
        <v>12180</v>
      </c>
      <c r="BF8" s="34">
        <v>0</v>
      </c>
      <c r="BG8" s="34">
        <v>0</v>
      </c>
      <c r="BH8" s="34" t="s">
        <v>313</v>
      </c>
      <c r="BI8" s="34" t="s">
        <v>312</v>
      </c>
      <c r="BJ8" s="34">
        <v>39.1</v>
      </c>
      <c r="BK8" s="34">
        <v>0</v>
      </c>
      <c r="BL8" s="34" t="s">
        <v>348</v>
      </c>
      <c r="BM8" s="34">
        <v>0</v>
      </c>
      <c r="BN8" s="34">
        <v>47</v>
      </c>
      <c r="BO8" s="34"/>
      <c r="BP8" s="34"/>
      <c r="BQ8" s="34"/>
      <c r="BR8" s="34" t="s">
        <v>216</v>
      </c>
      <c r="BS8" s="34" t="s">
        <v>217</v>
      </c>
      <c r="BT8" s="34" t="s">
        <v>349</v>
      </c>
      <c r="BU8" s="34"/>
      <c r="BV8" s="34"/>
      <c r="BW8" s="34" t="s">
        <v>1</v>
      </c>
      <c r="BX8" s="34">
        <v>1.2</v>
      </c>
      <c r="BY8" s="34">
        <f t="shared" si="2"/>
        <v>-1.2835001269999964</v>
      </c>
    </row>
    <row r="9" spans="1:77">
      <c r="A9" s="76" t="s">
        <v>341</v>
      </c>
      <c r="B9" s="77">
        <v>694</v>
      </c>
      <c r="C9" s="77">
        <v>0.29708356000000002</v>
      </c>
      <c r="G9" s="65">
        <v>3252</v>
      </c>
      <c r="H9" s="65" t="s">
        <v>65</v>
      </c>
      <c r="I9" s="65">
        <f t="shared" si="3"/>
        <v>8.5699999999999998E-2</v>
      </c>
      <c r="J9" s="65"/>
      <c r="K9" s="46">
        <v>3252</v>
      </c>
      <c r="L9" s="46">
        <f>$C$16*I9</f>
        <v>0.59535868986833329</v>
      </c>
      <c r="T9" s="34">
        <v>694</v>
      </c>
      <c r="U9" s="107">
        <f t="shared" si="1"/>
        <v>0.29708356000000002</v>
      </c>
      <c r="V9" s="34" t="s">
        <v>10</v>
      </c>
      <c r="W9" s="34" t="s">
        <v>342</v>
      </c>
      <c r="X9" s="34" t="s">
        <v>200</v>
      </c>
      <c r="Y9" s="34" t="s">
        <v>343</v>
      </c>
      <c r="Z9" s="34" t="s">
        <v>314</v>
      </c>
      <c r="AA9" s="34">
        <v>694</v>
      </c>
      <c r="AB9" s="46" t="s">
        <v>212</v>
      </c>
      <c r="AC9" s="2">
        <v>41466</v>
      </c>
      <c r="AD9" s="34" t="s">
        <v>344</v>
      </c>
      <c r="AE9" s="34">
        <f t="shared" si="0"/>
        <v>98.716499873000004</v>
      </c>
      <c r="AF9" s="34" t="s">
        <v>1</v>
      </c>
      <c r="AG9" s="34" t="s">
        <v>345</v>
      </c>
      <c r="AH9" s="34" t="s">
        <v>204</v>
      </c>
      <c r="AI9" s="34" t="s">
        <v>205</v>
      </c>
      <c r="AJ9" s="34" t="s">
        <v>206</v>
      </c>
      <c r="AK9" s="34" t="s">
        <v>207</v>
      </c>
      <c r="AL9" s="34" t="s">
        <v>208</v>
      </c>
      <c r="AM9" s="42" t="s">
        <v>346</v>
      </c>
      <c r="AN9" s="34">
        <v>5</v>
      </c>
      <c r="AO9" s="34">
        <v>5</v>
      </c>
      <c r="AP9" s="34">
        <v>4</v>
      </c>
      <c r="AQ9" s="34" t="s">
        <v>210</v>
      </c>
      <c r="AR9" s="34">
        <v>0</v>
      </c>
      <c r="AS9" s="34">
        <v>2.5</v>
      </c>
      <c r="AT9" s="34" t="s">
        <v>11</v>
      </c>
      <c r="AU9" s="27">
        <v>5</v>
      </c>
      <c r="AV9" s="34" t="s">
        <v>208</v>
      </c>
      <c r="AW9" s="34">
        <v>694</v>
      </c>
      <c r="AX9" s="34">
        <v>0.29708356000000002</v>
      </c>
      <c r="AY9" s="44" t="b">
        <v>0</v>
      </c>
      <c r="AZ9" s="34">
        <v>-99</v>
      </c>
      <c r="BA9" s="34" t="s">
        <v>347</v>
      </c>
      <c r="BB9" s="34" t="s">
        <v>212</v>
      </c>
      <c r="BC9" s="34" t="s">
        <v>315</v>
      </c>
      <c r="BD9" s="34"/>
      <c r="BE9" s="34">
        <v>12165</v>
      </c>
      <c r="BF9" s="34">
        <v>0</v>
      </c>
      <c r="BG9" s="34">
        <v>0</v>
      </c>
      <c r="BH9" s="34" t="s">
        <v>316</v>
      </c>
      <c r="BI9" s="34" t="s">
        <v>314</v>
      </c>
      <c r="BJ9" s="34">
        <v>28.09</v>
      </c>
      <c r="BK9" s="34">
        <v>0</v>
      </c>
      <c r="BL9" s="34" t="s">
        <v>348</v>
      </c>
      <c r="BM9" s="34">
        <v>0</v>
      </c>
      <c r="BN9" s="34">
        <v>47</v>
      </c>
      <c r="BO9" s="34"/>
      <c r="BP9" s="34"/>
      <c r="BQ9" s="34"/>
      <c r="BR9" s="34" t="s">
        <v>216</v>
      </c>
      <c r="BS9" s="34" t="s">
        <v>217</v>
      </c>
      <c r="BT9" s="34" t="s">
        <v>349</v>
      </c>
      <c r="BU9" s="34"/>
      <c r="BV9" s="34"/>
      <c r="BW9" s="34" t="s">
        <v>1</v>
      </c>
      <c r="BX9" s="34">
        <v>1.2</v>
      </c>
      <c r="BY9" s="34">
        <f t="shared" si="2"/>
        <v>-1.2835001269999964</v>
      </c>
    </row>
    <row r="10" spans="1:77">
      <c r="A10" s="76" t="s">
        <v>341</v>
      </c>
      <c r="B10" s="77">
        <v>696</v>
      </c>
      <c r="C10" s="77">
        <v>0.30771726999999999</v>
      </c>
      <c r="G10" s="65">
        <v>3251</v>
      </c>
      <c r="H10" s="65" t="s">
        <v>64</v>
      </c>
      <c r="I10" s="65">
        <f t="shared" si="3"/>
        <v>0.3639</v>
      </c>
      <c r="J10" s="65"/>
      <c r="K10" s="46">
        <v>3251</v>
      </c>
      <c r="L10" s="46">
        <f>$C$16*I10</f>
        <v>2.528016653945</v>
      </c>
      <c r="T10" s="34">
        <v>696</v>
      </c>
      <c r="U10" s="107">
        <f t="shared" si="1"/>
        <v>0.30771726999999999</v>
      </c>
      <c r="V10" s="34" t="s">
        <v>10</v>
      </c>
      <c r="W10" s="34" t="s">
        <v>342</v>
      </c>
      <c r="X10" s="34" t="s">
        <v>200</v>
      </c>
      <c r="Y10" s="34" t="s">
        <v>343</v>
      </c>
      <c r="Z10" s="34" t="s">
        <v>244</v>
      </c>
      <c r="AA10" s="34">
        <v>696</v>
      </c>
      <c r="AB10" s="46" t="s">
        <v>212</v>
      </c>
      <c r="AC10" s="2">
        <v>41466</v>
      </c>
      <c r="AD10" s="34" t="s">
        <v>344</v>
      </c>
      <c r="AE10" s="34">
        <f t="shared" si="0"/>
        <v>98.716499873000004</v>
      </c>
      <c r="AF10" s="34" t="s">
        <v>1</v>
      </c>
      <c r="AG10" s="34" t="s">
        <v>345</v>
      </c>
      <c r="AH10" s="34" t="s">
        <v>204</v>
      </c>
      <c r="AI10" s="34" t="s">
        <v>205</v>
      </c>
      <c r="AJ10" s="34" t="s">
        <v>206</v>
      </c>
      <c r="AK10" s="34" t="s">
        <v>207</v>
      </c>
      <c r="AL10" s="34" t="s">
        <v>208</v>
      </c>
      <c r="AM10" s="42" t="s">
        <v>346</v>
      </c>
      <c r="AN10" s="34">
        <v>5</v>
      </c>
      <c r="AO10" s="34">
        <v>5</v>
      </c>
      <c r="AP10" s="34">
        <v>4</v>
      </c>
      <c r="AQ10" s="34" t="s">
        <v>210</v>
      </c>
      <c r="AR10" s="34">
        <v>0</v>
      </c>
      <c r="AS10" s="34">
        <v>2.5</v>
      </c>
      <c r="AT10" s="34" t="s">
        <v>11</v>
      </c>
      <c r="AU10" s="27">
        <v>5</v>
      </c>
      <c r="AV10" s="34" t="s">
        <v>208</v>
      </c>
      <c r="AW10" s="34">
        <v>696</v>
      </c>
      <c r="AX10" s="34">
        <v>0.30771726999999999</v>
      </c>
      <c r="AY10" s="44" t="b">
        <v>0</v>
      </c>
      <c r="AZ10" s="34">
        <v>-99</v>
      </c>
      <c r="BA10" s="34" t="s">
        <v>347</v>
      </c>
      <c r="BB10" s="34" t="s">
        <v>212</v>
      </c>
      <c r="BC10" s="34" t="s">
        <v>243</v>
      </c>
      <c r="BD10" s="34"/>
      <c r="BE10" s="34">
        <v>12184</v>
      </c>
      <c r="BF10" s="34">
        <v>0</v>
      </c>
      <c r="BG10" s="34">
        <v>0</v>
      </c>
      <c r="BH10" s="34" t="s">
        <v>242</v>
      </c>
      <c r="BI10" s="34" t="s">
        <v>244</v>
      </c>
      <c r="BJ10" s="34">
        <v>22.99</v>
      </c>
      <c r="BK10" s="34">
        <v>0</v>
      </c>
      <c r="BL10" s="34" t="s">
        <v>348</v>
      </c>
      <c r="BM10" s="34">
        <v>0</v>
      </c>
      <c r="BN10" s="34">
        <v>47</v>
      </c>
      <c r="BO10" s="34"/>
      <c r="BP10" s="34"/>
      <c r="BQ10" s="34"/>
      <c r="BR10" s="34" t="s">
        <v>216</v>
      </c>
      <c r="BS10" s="34" t="s">
        <v>217</v>
      </c>
      <c r="BT10" s="34" t="s">
        <v>349</v>
      </c>
      <c r="BU10" s="34"/>
      <c r="BV10" s="34"/>
      <c r="BW10" s="34" t="s">
        <v>1</v>
      </c>
      <c r="BX10" s="34">
        <v>1.2</v>
      </c>
      <c r="BY10" s="34">
        <f t="shared" si="2"/>
        <v>-1.2835001269999964</v>
      </c>
    </row>
    <row r="11" spans="1:77">
      <c r="A11" s="76" t="s">
        <v>341</v>
      </c>
      <c r="B11" s="77">
        <v>699</v>
      </c>
      <c r="C11" s="77">
        <v>5.2665309000000002</v>
      </c>
      <c r="G11" s="65">
        <v>3250</v>
      </c>
      <c r="H11" s="65" t="s">
        <v>62</v>
      </c>
      <c r="I11" s="65">
        <f t="shared" si="3"/>
        <v>0.3634</v>
      </c>
      <c r="J11" s="65"/>
      <c r="K11" s="46">
        <v>3250</v>
      </c>
      <c r="L11" s="46">
        <f>$C$16*I11</f>
        <v>2.5245431493366666</v>
      </c>
      <c r="T11" s="34">
        <v>699</v>
      </c>
      <c r="U11" s="107">
        <f t="shared" si="1"/>
        <v>5.2665309000000002</v>
      </c>
      <c r="V11" s="34" t="s">
        <v>10</v>
      </c>
      <c r="W11" s="34" t="s">
        <v>342</v>
      </c>
      <c r="X11" s="34" t="s">
        <v>200</v>
      </c>
      <c r="Y11" s="34" t="s">
        <v>343</v>
      </c>
      <c r="Z11" s="34" t="s">
        <v>247</v>
      </c>
      <c r="AA11" s="34">
        <v>699</v>
      </c>
      <c r="AB11" s="46" t="s">
        <v>236</v>
      </c>
      <c r="AC11" s="2">
        <v>41466</v>
      </c>
      <c r="AD11" s="34" t="s">
        <v>344</v>
      </c>
      <c r="AE11" s="34">
        <f t="shared" si="0"/>
        <v>98.716499873000004</v>
      </c>
      <c r="AF11" s="34" t="s">
        <v>1</v>
      </c>
      <c r="AG11" s="34" t="s">
        <v>345</v>
      </c>
      <c r="AH11" s="34" t="s">
        <v>204</v>
      </c>
      <c r="AI11" s="34" t="s">
        <v>205</v>
      </c>
      <c r="AJ11" s="34" t="s">
        <v>206</v>
      </c>
      <c r="AK11" s="34" t="s">
        <v>207</v>
      </c>
      <c r="AL11" s="34" t="s">
        <v>208</v>
      </c>
      <c r="AM11" s="42" t="s">
        <v>346</v>
      </c>
      <c r="AN11" s="34">
        <v>5</v>
      </c>
      <c r="AO11" s="34">
        <v>5</v>
      </c>
      <c r="AP11" s="34">
        <v>4</v>
      </c>
      <c r="AQ11" s="34" t="s">
        <v>210</v>
      </c>
      <c r="AR11" s="34">
        <v>0</v>
      </c>
      <c r="AS11" s="34">
        <v>2.5</v>
      </c>
      <c r="AT11" s="34" t="s">
        <v>11</v>
      </c>
      <c r="AU11" s="27">
        <v>5</v>
      </c>
      <c r="AV11" s="34" t="s">
        <v>208</v>
      </c>
      <c r="AW11" s="34">
        <v>699</v>
      </c>
      <c r="AX11" s="34">
        <v>5.2665309000000002</v>
      </c>
      <c r="AY11" s="44" t="b">
        <v>0</v>
      </c>
      <c r="AZ11" s="34">
        <v>-99</v>
      </c>
      <c r="BA11" s="34" t="s">
        <v>347</v>
      </c>
      <c r="BB11" s="34" t="s">
        <v>236</v>
      </c>
      <c r="BC11" s="34" t="s">
        <v>246</v>
      </c>
      <c r="BD11" s="34"/>
      <c r="BE11" s="34">
        <v>12403</v>
      </c>
      <c r="BF11" s="34">
        <v>0</v>
      </c>
      <c r="BG11" s="34">
        <v>0</v>
      </c>
      <c r="BH11" s="34" t="s">
        <v>245</v>
      </c>
      <c r="BI11" s="34" t="s">
        <v>247</v>
      </c>
      <c r="BJ11" s="34">
        <v>96.057599999999994</v>
      </c>
      <c r="BK11" s="34">
        <v>0</v>
      </c>
      <c r="BL11" s="34" t="s">
        <v>348</v>
      </c>
      <c r="BM11" s="34">
        <v>0</v>
      </c>
      <c r="BN11" s="34">
        <v>47</v>
      </c>
      <c r="BO11" s="34"/>
      <c r="BP11" s="34"/>
      <c r="BQ11" s="34"/>
      <c r="BR11" s="34" t="s">
        <v>216</v>
      </c>
      <c r="BS11" s="34" t="s">
        <v>217</v>
      </c>
      <c r="BT11" s="34" t="s">
        <v>349</v>
      </c>
      <c r="BU11" s="34"/>
      <c r="BV11" s="34"/>
      <c r="BW11" s="34" t="s">
        <v>1</v>
      </c>
      <c r="BX11" s="34">
        <v>1.2</v>
      </c>
      <c r="BY11" s="34">
        <f t="shared" si="2"/>
        <v>-1.2835001269999964</v>
      </c>
    </row>
    <row r="12" spans="1:77">
      <c r="A12" s="76" t="s">
        <v>341</v>
      </c>
      <c r="B12" s="77">
        <v>715</v>
      </c>
      <c r="C12" s="77">
        <v>9.3090429999999995E-3</v>
      </c>
      <c r="T12" s="34">
        <v>715</v>
      </c>
      <c r="U12" s="107">
        <f t="shared" si="1"/>
        <v>9.3090429999999995E-3</v>
      </c>
      <c r="V12" s="34" t="s">
        <v>10</v>
      </c>
      <c r="W12" s="34" t="s">
        <v>342</v>
      </c>
      <c r="X12" s="34" t="s">
        <v>200</v>
      </c>
      <c r="Y12" s="34" t="s">
        <v>343</v>
      </c>
      <c r="Z12" s="34" t="s">
        <v>317</v>
      </c>
      <c r="AA12" s="34">
        <v>715</v>
      </c>
      <c r="AB12" s="46" t="s">
        <v>212</v>
      </c>
      <c r="AC12" s="2">
        <v>41466</v>
      </c>
      <c r="AD12" s="34" t="s">
        <v>344</v>
      </c>
      <c r="AE12" s="34">
        <f t="shared" si="0"/>
        <v>98.716499873000004</v>
      </c>
      <c r="AF12" s="34" t="s">
        <v>1</v>
      </c>
      <c r="AG12" s="34" t="s">
        <v>345</v>
      </c>
      <c r="AH12" s="34" t="s">
        <v>204</v>
      </c>
      <c r="AI12" s="34" t="s">
        <v>205</v>
      </c>
      <c r="AJ12" s="34" t="s">
        <v>206</v>
      </c>
      <c r="AK12" s="34" t="s">
        <v>207</v>
      </c>
      <c r="AL12" s="34" t="s">
        <v>208</v>
      </c>
      <c r="AM12" s="42" t="s">
        <v>346</v>
      </c>
      <c r="AN12" s="34">
        <v>5</v>
      </c>
      <c r="AO12" s="34">
        <v>5</v>
      </c>
      <c r="AP12" s="34">
        <v>4</v>
      </c>
      <c r="AQ12" s="34" t="s">
        <v>210</v>
      </c>
      <c r="AR12" s="34">
        <v>0</v>
      </c>
      <c r="AS12" s="34">
        <v>2.5</v>
      </c>
      <c r="AT12" s="34" t="s">
        <v>11</v>
      </c>
      <c r="AU12" s="27">
        <v>5</v>
      </c>
      <c r="AV12" s="34" t="s">
        <v>208</v>
      </c>
      <c r="AW12" s="34">
        <v>715</v>
      </c>
      <c r="AX12" s="34">
        <v>9.3090429999999995E-3</v>
      </c>
      <c r="AY12" s="44" t="b">
        <v>0</v>
      </c>
      <c r="AZ12" s="34">
        <v>-99</v>
      </c>
      <c r="BA12" s="34" t="s">
        <v>347</v>
      </c>
      <c r="BB12" s="34" t="s">
        <v>212</v>
      </c>
      <c r="BC12" s="34" t="s">
        <v>318</v>
      </c>
      <c r="BD12" s="34"/>
      <c r="BE12" s="34">
        <v>12161</v>
      </c>
      <c r="BF12" s="34">
        <v>0</v>
      </c>
      <c r="BG12" s="34">
        <v>0</v>
      </c>
      <c r="BH12" s="34" t="s">
        <v>319</v>
      </c>
      <c r="BI12" s="34" t="s">
        <v>317</v>
      </c>
      <c r="BJ12" s="34">
        <v>47.87</v>
      </c>
      <c r="BK12" s="34">
        <v>0</v>
      </c>
      <c r="BL12" s="34" t="s">
        <v>348</v>
      </c>
      <c r="BM12" s="34">
        <v>0</v>
      </c>
      <c r="BN12" s="34">
        <v>47</v>
      </c>
      <c r="BO12" s="34"/>
      <c r="BP12" s="34"/>
      <c r="BQ12" s="34"/>
      <c r="BR12" s="34" t="s">
        <v>216</v>
      </c>
      <c r="BS12" s="34" t="s">
        <v>217</v>
      </c>
      <c r="BT12" s="34" t="s">
        <v>349</v>
      </c>
      <c r="BU12" s="34"/>
      <c r="BV12" s="34"/>
      <c r="BW12" s="34" t="s">
        <v>1</v>
      </c>
      <c r="BX12" s="34">
        <v>1.2</v>
      </c>
      <c r="BY12" s="34">
        <f t="shared" si="2"/>
        <v>-1.2835001269999964</v>
      </c>
    </row>
    <row r="13" spans="1:77">
      <c r="A13" s="76" t="s">
        <v>341</v>
      </c>
      <c r="B13" s="77">
        <v>784</v>
      </c>
      <c r="C13" s="77">
        <v>1.7394217000000001</v>
      </c>
      <c r="H13" s="136" t="s">
        <v>350</v>
      </c>
      <c r="T13" s="34">
        <v>784</v>
      </c>
      <c r="U13" s="107">
        <f t="shared" si="1"/>
        <v>1.7394217000000001</v>
      </c>
      <c r="V13" s="34" t="s">
        <v>10</v>
      </c>
      <c r="W13" s="34" t="s">
        <v>342</v>
      </c>
      <c r="X13" s="34" t="s">
        <v>200</v>
      </c>
      <c r="Y13" s="34" t="s">
        <v>343</v>
      </c>
      <c r="Z13" s="34" t="s">
        <v>253</v>
      </c>
      <c r="AA13" s="34">
        <v>784</v>
      </c>
      <c r="AB13" s="46" t="s">
        <v>229</v>
      </c>
      <c r="AC13" s="2">
        <v>41466</v>
      </c>
      <c r="AD13" s="34" t="s">
        <v>344</v>
      </c>
      <c r="AE13" s="34">
        <f t="shared" si="0"/>
        <v>98.716499873000004</v>
      </c>
      <c r="AF13" s="34" t="s">
        <v>1</v>
      </c>
      <c r="AG13" s="34" t="s">
        <v>345</v>
      </c>
      <c r="AH13" s="34" t="s">
        <v>204</v>
      </c>
      <c r="AI13" s="34" t="s">
        <v>205</v>
      </c>
      <c r="AJ13" s="34" t="s">
        <v>206</v>
      </c>
      <c r="AK13" s="34" t="s">
        <v>207</v>
      </c>
      <c r="AL13" s="34" t="s">
        <v>208</v>
      </c>
      <c r="AM13" s="42" t="s">
        <v>346</v>
      </c>
      <c r="AN13" s="34">
        <v>5</v>
      </c>
      <c r="AO13" s="34">
        <v>5</v>
      </c>
      <c r="AP13" s="34">
        <v>4</v>
      </c>
      <c r="AQ13" s="34" t="s">
        <v>210</v>
      </c>
      <c r="AR13" s="34">
        <v>0</v>
      </c>
      <c r="AS13" s="34">
        <v>2.5</v>
      </c>
      <c r="AT13" s="34" t="s">
        <v>11</v>
      </c>
      <c r="AU13" s="27">
        <v>5</v>
      </c>
      <c r="AV13" s="34" t="s">
        <v>208</v>
      </c>
      <c r="AW13" s="34">
        <v>784</v>
      </c>
      <c r="AX13" s="34">
        <v>1.7394217000000001</v>
      </c>
      <c r="AY13" s="44" t="b">
        <v>0</v>
      </c>
      <c r="AZ13" s="34">
        <v>-99</v>
      </c>
      <c r="BA13" s="34" t="s">
        <v>347</v>
      </c>
      <c r="BB13" s="34" t="s">
        <v>229</v>
      </c>
      <c r="BC13" s="34" t="s">
        <v>252</v>
      </c>
      <c r="BD13" s="34"/>
      <c r="BE13" s="34">
        <v>88301</v>
      </c>
      <c r="BF13" s="34">
        <v>0</v>
      </c>
      <c r="BG13" s="34">
        <v>0</v>
      </c>
      <c r="BH13" s="34" t="s">
        <v>251</v>
      </c>
      <c r="BI13" s="34" t="s">
        <v>253</v>
      </c>
      <c r="BJ13" s="34">
        <v>18.0383</v>
      </c>
      <c r="BK13" s="34">
        <v>0</v>
      </c>
      <c r="BL13" s="34" t="s">
        <v>348</v>
      </c>
      <c r="BM13" s="34">
        <v>0</v>
      </c>
      <c r="BN13" s="34">
        <v>47</v>
      </c>
      <c r="BO13" s="34"/>
      <c r="BP13" s="34"/>
      <c r="BQ13" s="34"/>
      <c r="BR13" s="34" t="s">
        <v>216</v>
      </c>
      <c r="BS13" s="34" t="s">
        <v>217</v>
      </c>
      <c r="BT13" s="34" t="s">
        <v>349</v>
      </c>
      <c r="BU13" s="34"/>
      <c r="BV13" s="34"/>
      <c r="BW13" s="34" t="s">
        <v>1</v>
      </c>
      <c r="BX13" s="34">
        <v>1.2</v>
      </c>
      <c r="BY13" s="34">
        <f t="shared" si="2"/>
        <v>-1.2835001269999964</v>
      </c>
    </row>
    <row r="14" spans="1:77">
      <c r="A14" s="76" t="s">
        <v>341</v>
      </c>
      <c r="B14" s="77">
        <v>795</v>
      </c>
      <c r="C14" s="77">
        <v>0.37597348000000003</v>
      </c>
      <c r="H14" s="137" t="s">
        <v>351</v>
      </c>
      <c r="T14" s="34">
        <v>795</v>
      </c>
      <c r="U14" s="107">
        <f t="shared" si="1"/>
        <v>0.37597348000000003</v>
      </c>
      <c r="V14" s="34" t="s">
        <v>10</v>
      </c>
      <c r="W14" s="34" t="s">
        <v>342</v>
      </c>
      <c r="X14" s="34" t="s">
        <v>200</v>
      </c>
      <c r="Y14" s="34" t="s">
        <v>343</v>
      </c>
      <c r="Z14" s="34" t="s">
        <v>256</v>
      </c>
      <c r="AA14" s="34">
        <v>795</v>
      </c>
      <c r="AB14" s="46" t="s">
        <v>212</v>
      </c>
      <c r="AC14" s="2">
        <v>41466</v>
      </c>
      <c r="AD14" s="34" t="s">
        <v>344</v>
      </c>
      <c r="AE14" s="34">
        <f t="shared" si="0"/>
        <v>98.716499873000004</v>
      </c>
      <c r="AF14" s="34" t="s">
        <v>1</v>
      </c>
      <c r="AG14" s="34" t="s">
        <v>345</v>
      </c>
      <c r="AH14" s="34" t="s">
        <v>204</v>
      </c>
      <c r="AI14" s="34" t="s">
        <v>205</v>
      </c>
      <c r="AJ14" s="34" t="s">
        <v>206</v>
      </c>
      <c r="AK14" s="34" t="s">
        <v>207</v>
      </c>
      <c r="AL14" s="34" t="s">
        <v>208</v>
      </c>
      <c r="AM14" s="42" t="s">
        <v>346</v>
      </c>
      <c r="AN14" s="34">
        <v>5</v>
      </c>
      <c r="AO14" s="34">
        <v>5</v>
      </c>
      <c r="AP14" s="34">
        <v>4</v>
      </c>
      <c r="AQ14" s="34" t="s">
        <v>210</v>
      </c>
      <c r="AR14" s="34">
        <v>0</v>
      </c>
      <c r="AS14" s="34">
        <v>2.5</v>
      </c>
      <c r="AT14" s="34" t="s">
        <v>11</v>
      </c>
      <c r="AU14" s="27">
        <v>5</v>
      </c>
      <c r="AV14" s="34" t="s">
        <v>208</v>
      </c>
      <c r="AW14" s="34">
        <v>795</v>
      </c>
      <c r="AX14" s="34">
        <v>0.37597348000000003</v>
      </c>
      <c r="AY14" s="44" t="b">
        <v>0</v>
      </c>
      <c r="AZ14" s="34">
        <v>-99</v>
      </c>
      <c r="BA14" s="34" t="s">
        <v>347</v>
      </c>
      <c r="BB14" s="34" t="s">
        <v>212</v>
      </c>
      <c r="BC14" s="34" t="s">
        <v>255</v>
      </c>
      <c r="BD14" s="34"/>
      <c r="BE14" s="34">
        <v>84115</v>
      </c>
      <c r="BF14" s="34">
        <v>0</v>
      </c>
      <c r="BG14" s="34">
        <v>0</v>
      </c>
      <c r="BH14" s="34" t="s">
        <v>254</v>
      </c>
      <c r="BI14" s="34" t="s">
        <v>256</v>
      </c>
      <c r="BJ14" s="34">
        <v>35.453000000000003</v>
      </c>
      <c r="BK14" s="34">
        <v>0</v>
      </c>
      <c r="BL14" s="34" t="s">
        <v>348</v>
      </c>
      <c r="BM14" s="34">
        <v>0</v>
      </c>
      <c r="BN14" s="34">
        <v>47</v>
      </c>
      <c r="BO14" s="34"/>
      <c r="BP14" s="34"/>
      <c r="BQ14" s="34"/>
      <c r="BR14" s="34" t="s">
        <v>216</v>
      </c>
      <c r="BS14" s="34" t="s">
        <v>217</v>
      </c>
      <c r="BT14" s="34" t="s">
        <v>349</v>
      </c>
      <c r="BU14" s="34"/>
      <c r="BV14" s="34"/>
      <c r="BW14" s="34" t="s">
        <v>1</v>
      </c>
      <c r="BX14" s="34">
        <v>1.2</v>
      </c>
      <c r="BY14" s="34">
        <f t="shared" si="2"/>
        <v>-1.2835001269999964</v>
      </c>
    </row>
    <row r="15" spans="1:77">
      <c r="A15" s="76" t="s">
        <v>341</v>
      </c>
      <c r="B15" s="77">
        <v>797</v>
      </c>
      <c r="C15" s="77">
        <v>46.40314</v>
      </c>
      <c r="H15" s="137" t="s">
        <v>352</v>
      </c>
      <c r="T15" s="34">
        <v>797</v>
      </c>
      <c r="U15" s="107">
        <f t="shared" si="1"/>
        <v>46.40314</v>
      </c>
      <c r="V15" s="34" t="s">
        <v>10</v>
      </c>
      <c r="W15" s="34" t="s">
        <v>342</v>
      </c>
      <c r="X15" s="34" t="s">
        <v>200</v>
      </c>
      <c r="Y15" s="34" t="s">
        <v>343</v>
      </c>
      <c r="Z15" s="34" t="s">
        <v>260</v>
      </c>
      <c r="AA15" s="34">
        <v>797</v>
      </c>
      <c r="AB15" s="46" t="s">
        <v>258</v>
      </c>
      <c r="AC15" s="2">
        <v>41466</v>
      </c>
      <c r="AD15" s="34" t="s">
        <v>344</v>
      </c>
      <c r="AE15" s="34">
        <f t="shared" si="0"/>
        <v>98.716499873000004</v>
      </c>
      <c r="AF15" s="34" t="s">
        <v>1</v>
      </c>
      <c r="AG15" s="34" t="s">
        <v>345</v>
      </c>
      <c r="AH15" s="34" t="s">
        <v>204</v>
      </c>
      <c r="AI15" s="34" t="s">
        <v>205</v>
      </c>
      <c r="AJ15" s="34" t="s">
        <v>206</v>
      </c>
      <c r="AK15" s="34" t="s">
        <v>207</v>
      </c>
      <c r="AL15" s="34" t="s">
        <v>208</v>
      </c>
      <c r="AM15" s="42" t="s">
        <v>346</v>
      </c>
      <c r="AN15" s="34">
        <v>5</v>
      </c>
      <c r="AO15" s="34">
        <v>5</v>
      </c>
      <c r="AP15" s="34">
        <v>4</v>
      </c>
      <c r="AQ15" s="34" t="s">
        <v>210</v>
      </c>
      <c r="AR15" s="34">
        <v>0</v>
      </c>
      <c r="AS15" s="34">
        <v>2.5</v>
      </c>
      <c r="AT15" s="34" t="s">
        <v>11</v>
      </c>
      <c r="AU15" s="27">
        <v>5</v>
      </c>
      <c r="AV15" s="34" t="s">
        <v>208</v>
      </c>
      <c r="AW15" s="34">
        <v>797</v>
      </c>
      <c r="AX15" s="34">
        <v>46.40314</v>
      </c>
      <c r="AY15" s="44" t="b">
        <v>0</v>
      </c>
      <c r="AZ15" s="34">
        <v>-99</v>
      </c>
      <c r="BA15" s="34" t="s">
        <v>347</v>
      </c>
      <c r="BB15" s="34" t="s">
        <v>258</v>
      </c>
      <c r="BC15" s="34" t="s">
        <v>259</v>
      </c>
      <c r="BD15" s="34"/>
      <c r="BE15" s="34">
        <v>12116</v>
      </c>
      <c r="BF15" s="34">
        <v>0</v>
      </c>
      <c r="BG15" s="34">
        <v>0</v>
      </c>
      <c r="BH15" s="34" t="s">
        <v>257</v>
      </c>
      <c r="BI15" s="34" t="s">
        <v>260</v>
      </c>
      <c r="BJ15" s="34">
        <v>12.010999999999999</v>
      </c>
      <c r="BK15" s="34">
        <v>0</v>
      </c>
      <c r="BL15" s="34" t="s">
        <v>348</v>
      </c>
      <c r="BM15" s="34">
        <v>0</v>
      </c>
      <c r="BN15" s="34">
        <v>47</v>
      </c>
      <c r="BO15" s="34"/>
      <c r="BP15" s="34"/>
      <c r="BQ15" s="34"/>
      <c r="BR15" s="34" t="s">
        <v>216</v>
      </c>
      <c r="BS15" s="34" t="s">
        <v>217</v>
      </c>
      <c r="BT15" s="34" t="s">
        <v>349</v>
      </c>
      <c r="BU15" s="34"/>
      <c r="BV15" s="34"/>
      <c r="BW15" s="34" t="s">
        <v>1</v>
      </c>
      <c r="BX15" s="34">
        <v>1.2</v>
      </c>
      <c r="BY15" s="34">
        <f t="shared" si="2"/>
        <v>-1.2835001269999964</v>
      </c>
    </row>
    <row r="16" spans="1:77">
      <c r="A16" s="76" t="s">
        <v>341</v>
      </c>
      <c r="B16" s="77">
        <v>2669</v>
      </c>
      <c r="C16" s="96">
        <v>6.9470092166666664</v>
      </c>
      <c r="D16" s="165" t="s">
        <v>323</v>
      </c>
      <c r="T16" s="34">
        <v>3249</v>
      </c>
      <c r="U16" s="94">
        <f>VLOOKUP(T16,K:L,2,FALSE)</f>
        <v>4.6128141198666661</v>
      </c>
      <c r="V16" s="34" t="s">
        <v>10</v>
      </c>
      <c r="W16" s="34" t="s">
        <v>342</v>
      </c>
      <c r="X16" s="34" t="s">
        <v>200</v>
      </c>
      <c r="Y16" s="34" t="s">
        <v>343</v>
      </c>
      <c r="Z16" s="34" t="s">
        <v>61</v>
      </c>
      <c r="AA16" s="34">
        <v>3249</v>
      </c>
      <c r="AB16" s="46" t="s">
        <v>353</v>
      </c>
      <c r="AC16" s="34">
        <v>41466</v>
      </c>
      <c r="AD16" s="34" t="s">
        <v>344</v>
      </c>
      <c r="AE16" s="34">
        <f t="shared" si="0"/>
        <v>98.716499873000004</v>
      </c>
      <c r="AF16" s="34" t="s">
        <v>1</v>
      </c>
      <c r="AG16" s="34" t="s">
        <v>345</v>
      </c>
      <c r="AH16" s="34" t="s">
        <v>204</v>
      </c>
      <c r="AI16" s="34" t="s">
        <v>205</v>
      </c>
      <c r="AJ16" s="34" t="s">
        <v>206</v>
      </c>
      <c r="AK16" s="34" t="s">
        <v>207</v>
      </c>
      <c r="AL16" s="34" t="s">
        <v>208</v>
      </c>
      <c r="AM16" s="42" t="s">
        <v>346</v>
      </c>
      <c r="AN16" s="34">
        <v>5</v>
      </c>
      <c r="AO16" s="34">
        <v>5</v>
      </c>
      <c r="AP16" s="34">
        <v>4</v>
      </c>
      <c r="AQ16" s="34" t="s">
        <v>210</v>
      </c>
      <c r="AR16" s="34">
        <v>0</v>
      </c>
      <c r="AS16" s="34">
        <v>2.5</v>
      </c>
      <c r="AT16" s="34" t="s">
        <v>11</v>
      </c>
      <c r="AU16" s="27">
        <v>5</v>
      </c>
      <c r="AV16" s="34" t="s">
        <v>208</v>
      </c>
      <c r="AW16" s="34">
        <v>3249</v>
      </c>
      <c r="AX16" s="34">
        <v>4.6128141198666661</v>
      </c>
      <c r="AY16" s="44" t="b">
        <v>1</v>
      </c>
      <c r="AZ16" s="34">
        <v>-99</v>
      </c>
      <c r="BA16" s="34" t="s">
        <v>347</v>
      </c>
      <c r="BB16" s="46" t="s">
        <v>353</v>
      </c>
      <c r="BC16" s="34"/>
      <c r="BD16" s="34" t="s">
        <v>265</v>
      </c>
      <c r="BE16" s="34">
        <v>11102</v>
      </c>
      <c r="BF16" s="34">
        <v>0</v>
      </c>
      <c r="BG16" s="34">
        <v>0</v>
      </c>
      <c r="BH16" s="34" t="s">
        <v>235</v>
      </c>
      <c r="BI16" s="34" t="s">
        <v>61</v>
      </c>
      <c r="BJ16" s="34">
        <v>12.010999999999999</v>
      </c>
      <c r="BK16" s="34">
        <v>0</v>
      </c>
      <c r="BL16" s="34" t="s">
        <v>348</v>
      </c>
      <c r="BM16" s="34">
        <v>6.7000000000000004E-2</v>
      </c>
      <c r="BN16" s="34">
        <v>47</v>
      </c>
      <c r="BO16" s="34"/>
      <c r="BP16" s="34"/>
      <c r="BQ16" s="34"/>
      <c r="BR16" s="34" t="s">
        <v>216</v>
      </c>
      <c r="BS16" s="34" t="s">
        <v>217</v>
      </c>
      <c r="BT16" s="34" t="s">
        <v>349</v>
      </c>
      <c r="BU16" s="34"/>
      <c r="BV16" s="34"/>
      <c r="BW16" s="34" t="s">
        <v>1</v>
      </c>
      <c r="BX16" s="34">
        <v>1.2</v>
      </c>
      <c r="BY16" s="34">
        <f t="shared" si="2"/>
        <v>-1.2835001269999964</v>
      </c>
    </row>
    <row r="17" spans="1:77">
      <c r="A17" s="76" t="s">
        <v>341</v>
      </c>
      <c r="B17" s="77">
        <v>2671</v>
      </c>
      <c r="C17" s="77">
        <v>1.2835001270000146</v>
      </c>
      <c r="T17" s="34">
        <v>3248</v>
      </c>
      <c r="U17" s="94">
        <f t="shared" ref="U17:U25" si="4">VLOOKUP(T17,K:L,2,FALSE)</f>
        <v>1.8826394977166665</v>
      </c>
      <c r="V17" s="34" t="s">
        <v>10</v>
      </c>
      <c r="W17" s="34" t="s">
        <v>342</v>
      </c>
      <c r="X17" s="34" t="s">
        <v>200</v>
      </c>
      <c r="Y17" s="34" t="s">
        <v>343</v>
      </c>
      <c r="Z17" s="34" t="s">
        <v>60</v>
      </c>
      <c r="AA17" s="34">
        <v>3248</v>
      </c>
      <c r="AB17" s="46" t="s">
        <v>354</v>
      </c>
      <c r="AC17" s="2">
        <v>41467</v>
      </c>
      <c r="AD17" s="34" t="s">
        <v>344</v>
      </c>
      <c r="AE17" s="34">
        <f t="shared" si="0"/>
        <v>98.716499873000004</v>
      </c>
      <c r="AF17" s="34" t="s">
        <v>1</v>
      </c>
      <c r="AG17" s="34" t="s">
        <v>345</v>
      </c>
      <c r="AH17" s="34" t="s">
        <v>204</v>
      </c>
      <c r="AI17" s="34" t="s">
        <v>205</v>
      </c>
      <c r="AJ17" s="34" t="s">
        <v>206</v>
      </c>
      <c r="AK17" s="34" t="s">
        <v>207</v>
      </c>
      <c r="AL17" s="34" t="s">
        <v>208</v>
      </c>
      <c r="AM17" s="42" t="s">
        <v>346</v>
      </c>
      <c r="AN17" s="34">
        <v>5</v>
      </c>
      <c r="AO17" s="34">
        <v>5</v>
      </c>
      <c r="AP17" s="34">
        <v>4</v>
      </c>
      <c r="AQ17" s="34" t="s">
        <v>210</v>
      </c>
      <c r="AR17" s="34">
        <v>0</v>
      </c>
      <c r="AS17" s="34">
        <v>2.5</v>
      </c>
      <c r="AT17" s="34" t="s">
        <v>11</v>
      </c>
      <c r="AU17" s="27">
        <v>5</v>
      </c>
      <c r="AV17" s="34" t="s">
        <v>208</v>
      </c>
      <c r="AW17" s="34">
        <v>3248</v>
      </c>
      <c r="AX17" s="34">
        <v>1.8826394977166665</v>
      </c>
      <c r="AY17" s="44" t="b">
        <v>1</v>
      </c>
      <c r="AZ17" s="34">
        <v>-99</v>
      </c>
      <c r="BA17" s="34" t="s">
        <v>347</v>
      </c>
      <c r="BB17" s="46" t="s">
        <v>354</v>
      </c>
      <c r="BC17" s="34"/>
      <c r="BD17" s="34" t="s">
        <v>327</v>
      </c>
      <c r="BE17" s="34">
        <v>11102</v>
      </c>
      <c r="BF17" s="34">
        <v>0</v>
      </c>
      <c r="BG17" s="34">
        <v>0</v>
      </c>
      <c r="BH17" s="34" t="s">
        <v>235</v>
      </c>
      <c r="BI17" s="34" t="s">
        <v>60</v>
      </c>
      <c r="BJ17" s="34">
        <v>12.010999999999999</v>
      </c>
      <c r="BK17" s="34">
        <v>0</v>
      </c>
      <c r="BL17" s="34" t="s">
        <v>348</v>
      </c>
      <c r="BM17" s="34">
        <v>6.7000000000000004E-2</v>
      </c>
      <c r="BN17" s="34">
        <v>47</v>
      </c>
      <c r="BO17" s="34"/>
      <c r="BP17" s="34"/>
      <c r="BQ17" s="34"/>
      <c r="BR17" s="34" t="s">
        <v>216</v>
      </c>
      <c r="BS17" s="34" t="s">
        <v>217</v>
      </c>
      <c r="BT17" s="34" t="s">
        <v>349</v>
      </c>
      <c r="BU17" s="34"/>
      <c r="BV17" s="34"/>
      <c r="BW17" s="34" t="s">
        <v>1</v>
      </c>
      <c r="BX17" s="34">
        <v>1.2</v>
      </c>
      <c r="BY17" s="34">
        <f t="shared" si="2"/>
        <v>-1.2835001269999964</v>
      </c>
    </row>
    <row r="18" spans="1:77">
      <c r="T18" s="34">
        <v>3247</v>
      </c>
      <c r="U18" s="94">
        <f t="shared" si="4"/>
        <v>2.9767934493416663</v>
      </c>
      <c r="V18" s="34" t="s">
        <v>10</v>
      </c>
      <c r="W18" s="34" t="s">
        <v>342</v>
      </c>
      <c r="X18" s="34" t="s">
        <v>200</v>
      </c>
      <c r="Y18" s="34" t="s">
        <v>343</v>
      </c>
      <c r="Z18" s="34" t="s">
        <v>59</v>
      </c>
      <c r="AA18" s="34">
        <v>3247</v>
      </c>
      <c r="AB18" s="46" t="s">
        <v>355</v>
      </c>
      <c r="AC18" s="2">
        <v>41468</v>
      </c>
      <c r="AD18" s="34" t="s">
        <v>344</v>
      </c>
      <c r="AE18" s="34">
        <f t="shared" si="0"/>
        <v>98.716499873000004</v>
      </c>
      <c r="AF18" s="34" t="s">
        <v>1</v>
      </c>
      <c r="AG18" s="34" t="s">
        <v>345</v>
      </c>
      <c r="AH18" s="34" t="s">
        <v>204</v>
      </c>
      <c r="AI18" s="34" t="s">
        <v>205</v>
      </c>
      <c r="AJ18" s="34" t="s">
        <v>206</v>
      </c>
      <c r="AK18" s="34" t="s">
        <v>207</v>
      </c>
      <c r="AL18" s="34" t="s">
        <v>208</v>
      </c>
      <c r="AM18" s="42" t="s">
        <v>346</v>
      </c>
      <c r="AN18" s="34">
        <v>5</v>
      </c>
      <c r="AO18" s="34">
        <v>5</v>
      </c>
      <c r="AP18" s="34">
        <v>4</v>
      </c>
      <c r="AQ18" s="34" t="s">
        <v>210</v>
      </c>
      <c r="AR18" s="34">
        <v>0</v>
      </c>
      <c r="AS18" s="34">
        <v>2.5</v>
      </c>
      <c r="AT18" s="34" t="s">
        <v>11</v>
      </c>
      <c r="AU18" s="27">
        <v>5</v>
      </c>
      <c r="AV18" s="34" t="s">
        <v>208</v>
      </c>
      <c r="AW18" s="34">
        <v>3247</v>
      </c>
      <c r="AX18" s="34">
        <v>2.9767934493416663</v>
      </c>
      <c r="AY18" s="44" t="b">
        <v>1</v>
      </c>
      <c r="AZ18" s="34">
        <v>-99</v>
      </c>
      <c r="BA18" s="34" t="s">
        <v>347</v>
      </c>
      <c r="BB18" s="46" t="s">
        <v>355</v>
      </c>
      <c r="BC18" s="34"/>
      <c r="BD18" s="34" t="s">
        <v>329</v>
      </c>
      <c r="BE18" s="34">
        <v>11102</v>
      </c>
      <c r="BF18" s="34">
        <v>0</v>
      </c>
      <c r="BG18" s="34">
        <v>0</v>
      </c>
      <c r="BH18" s="34" t="s">
        <v>235</v>
      </c>
      <c r="BI18" s="34" t="s">
        <v>59</v>
      </c>
      <c r="BJ18" s="34">
        <v>12.010999999999999</v>
      </c>
      <c r="BK18" s="34">
        <v>0</v>
      </c>
      <c r="BL18" s="34" t="s">
        <v>348</v>
      </c>
      <c r="BM18" s="34">
        <v>6.7000000000000004E-2</v>
      </c>
      <c r="BN18" s="34">
        <v>47</v>
      </c>
      <c r="BO18" s="34"/>
      <c r="BP18" s="34"/>
      <c r="BQ18" s="34"/>
      <c r="BR18" s="34" t="s">
        <v>216</v>
      </c>
      <c r="BS18" s="34" t="s">
        <v>217</v>
      </c>
      <c r="BT18" s="34" t="s">
        <v>349</v>
      </c>
      <c r="BU18" s="34"/>
      <c r="BV18" s="34"/>
      <c r="BW18" s="34" t="s">
        <v>1</v>
      </c>
      <c r="BX18" s="34">
        <v>1.2</v>
      </c>
      <c r="BY18" s="34">
        <f t="shared" si="2"/>
        <v>-1.2835001269999964</v>
      </c>
    </row>
    <row r="19" spans="1:77">
      <c r="T19" s="34">
        <v>3246</v>
      </c>
      <c r="U19" s="94">
        <f t="shared" si="4"/>
        <v>12.640083269724999</v>
      </c>
      <c r="V19" s="34" t="s">
        <v>10</v>
      </c>
      <c r="W19" s="34" t="s">
        <v>342</v>
      </c>
      <c r="X19" s="34" t="s">
        <v>200</v>
      </c>
      <c r="Y19" s="34" t="s">
        <v>343</v>
      </c>
      <c r="Z19" s="34" t="s">
        <v>58</v>
      </c>
      <c r="AA19" s="34">
        <v>3246</v>
      </c>
      <c r="AB19" s="46" t="s">
        <v>356</v>
      </c>
      <c r="AC19" s="34">
        <v>41469</v>
      </c>
      <c r="AD19" s="34" t="s">
        <v>344</v>
      </c>
      <c r="AE19" s="34">
        <f t="shared" si="0"/>
        <v>98.716499873000004</v>
      </c>
      <c r="AF19" s="34" t="s">
        <v>1</v>
      </c>
      <c r="AG19" s="34" t="s">
        <v>345</v>
      </c>
      <c r="AH19" s="34" t="s">
        <v>204</v>
      </c>
      <c r="AI19" s="34" t="s">
        <v>205</v>
      </c>
      <c r="AJ19" s="34" t="s">
        <v>206</v>
      </c>
      <c r="AK19" s="34" t="s">
        <v>207</v>
      </c>
      <c r="AL19" s="34" t="s">
        <v>208</v>
      </c>
      <c r="AM19" s="42" t="s">
        <v>346</v>
      </c>
      <c r="AN19" s="34">
        <v>5</v>
      </c>
      <c r="AO19" s="34">
        <v>5</v>
      </c>
      <c r="AP19" s="34">
        <v>4</v>
      </c>
      <c r="AQ19" s="34" t="s">
        <v>210</v>
      </c>
      <c r="AR19" s="34">
        <v>0</v>
      </c>
      <c r="AS19" s="34">
        <v>2.5</v>
      </c>
      <c r="AT19" s="34" t="s">
        <v>11</v>
      </c>
      <c r="AU19" s="27">
        <v>5</v>
      </c>
      <c r="AV19" s="34" t="s">
        <v>208</v>
      </c>
      <c r="AW19" s="34">
        <v>3246</v>
      </c>
      <c r="AX19" s="34">
        <v>12.640083269724999</v>
      </c>
      <c r="AY19" s="44" t="b">
        <v>1</v>
      </c>
      <c r="AZ19" s="34">
        <v>-99</v>
      </c>
      <c r="BA19" s="34" t="s">
        <v>347</v>
      </c>
      <c r="BB19" s="46" t="s">
        <v>356</v>
      </c>
      <c r="BC19" s="34"/>
      <c r="BD19" s="34" t="s">
        <v>331</v>
      </c>
      <c r="BE19" s="34">
        <v>11102</v>
      </c>
      <c r="BF19" s="34">
        <v>0</v>
      </c>
      <c r="BG19" s="34">
        <v>0</v>
      </c>
      <c r="BH19" s="34" t="s">
        <v>235</v>
      </c>
      <c r="BI19" s="34" t="s">
        <v>58</v>
      </c>
      <c r="BJ19" s="34">
        <v>12.010999999999999</v>
      </c>
      <c r="BK19" s="34">
        <v>0</v>
      </c>
      <c r="BL19" s="34" t="s">
        <v>348</v>
      </c>
      <c r="BM19" s="34">
        <v>6.7000000000000004E-2</v>
      </c>
      <c r="BN19" s="34">
        <v>47</v>
      </c>
      <c r="BO19" s="34"/>
      <c r="BP19" s="34"/>
      <c r="BQ19" s="34"/>
      <c r="BR19" s="34" t="s">
        <v>216</v>
      </c>
      <c r="BS19" s="34" t="s">
        <v>217</v>
      </c>
      <c r="BT19" s="34" t="s">
        <v>349</v>
      </c>
      <c r="BU19" s="34"/>
      <c r="BV19" s="34"/>
      <c r="BW19" s="34" t="s">
        <v>1</v>
      </c>
      <c r="BX19" s="34">
        <v>1.2</v>
      </c>
      <c r="BY19" s="34">
        <f t="shared" si="2"/>
        <v>-1.2835001269999964</v>
      </c>
    </row>
    <row r="20" spans="1:77">
      <c r="T20" s="34">
        <v>3245</v>
      </c>
      <c r="U20" s="94">
        <f t="shared" si="4"/>
        <v>12.622715746683332</v>
      </c>
      <c r="V20" s="34" t="s">
        <v>10</v>
      </c>
      <c r="W20" s="34" t="s">
        <v>342</v>
      </c>
      <c r="X20" s="34" t="s">
        <v>200</v>
      </c>
      <c r="Y20" s="34" t="s">
        <v>343</v>
      </c>
      <c r="Z20" s="34" t="s">
        <v>56</v>
      </c>
      <c r="AA20" s="34">
        <v>3245</v>
      </c>
      <c r="AB20" s="46" t="s">
        <v>357</v>
      </c>
      <c r="AC20" s="2">
        <v>41470</v>
      </c>
      <c r="AD20" s="34" t="s">
        <v>344</v>
      </c>
      <c r="AE20" s="34">
        <f t="shared" si="0"/>
        <v>98.716499873000004</v>
      </c>
      <c r="AF20" s="34" t="s">
        <v>1</v>
      </c>
      <c r="AG20" s="34" t="s">
        <v>345</v>
      </c>
      <c r="AH20" s="34" t="s">
        <v>204</v>
      </c>
      <c r="AI20" s="34" t="s">
        <v>205</v>
      </c>
      <c r="AJ20" s="34" t="s">
        <v>206</v>
      </c>
      <c r="AK20" s="34" t="s">
        <v>207</v>
      </c>
      <c r="AL20" s="34" t="s">
        <v>208</v>
      </c>
      <c r="AM20" s="42" t="s">
        <v>346</v>
      </c>
      <c r="AN20" s="34">
        <v>5</v>
      </c>
      <c r="AO20" s="34">
        <v>5</v>
      </c>
      <c r="AP20" s="34">
        <v>4</v>
      </c>
      <c r="AQ20" s="34" t="s">
        <v>210</v>
      </c>
      <c r="AR20" s="34">
        <v>0</v>
      </c>
      <c r="AS20" s="34">
        <v>2.5</v>
      </c>
      <c r="AT20" s="34" t="s">
        <v>11</v>
      </c>
      <c r="AU20" s="27">
        <v>5</v>
      </c>
      <c r="AV20" s="34" t="s">
        <v>208</v>
      </c>
      <c r="AW20" s="34">
        <v>3245</v>
      </c>
      <c r="AX20" s="34">
        <v>12.622715746683332</v>
      </c>
      <c r="AY20" s="44" t="b">
        <v>1</v>
      </c>
      <c r="AZ20" s="34">
        <v>-99</v>
      </c>
      <c r="BA20" s="34" t="s">
        <v>347</v>
      </c>
      <c r="BB20" s="46" t="s">
        <v>357</v>
      </c>
      <c r="BC20" s="34"/>
      <c r="BD20" s="34" t="s">
        <v>333</v>
      </c>
      <c r="BE20" s="34">
        <v>11102</v>
      </c>
      <c r="BF20" s="34">
        <v>0</v>
      </c>
      <c r="BG20" s="34">
        <v>0</v>
      </c>
      <c r="BH20" s="34" t="s">
        <v>235</v>
      </c>
      <c r="BI20" s="34" t="s">
        <v>56</v>
      </c>
      <c r="BJ20" s="34">
        <v>12.010999999999999</v>
      </c>
      <c r="BK20" s="34">
        <v>0</v>
      </c>
      <c r="BL20" s="34" t="s">
        <v>348</v>
      </c>
      <c r="BM20" s="34">
        <v>6.7000000000000004E-2</v>
      </c>
      <c r="BN20" s="34">
        <v>47</v>
      </c>
      <c r="BO20" s="34"/>
      <c r="BP20" s="34"/>
      <c r="BQ20" s="34"/>
      <c r="BR20" s="34" t="s">
        <v>216</v>
      </c>
      <c r="BS20" s="34" t="s">
        <v>217</v>
      </c>
      <c r="BT20" s="34" t="s">
        <v>349</v>
      </c>
      <c r="BU20" s="34"/>
      <c r="BV20" s="34"/>
      <c r="BW20" s="34" t="s">
        <v>1</v>
      </c>
      <c r="BX20" s="34">
        <v>1.2</v>
      </c>
      <c r="BY20" s="34">
        <f t="shared" si="2"/>
        <v>-1.2835001269999964</v>
      </c>
    </row>
    <row r="21" spans="1:77">
      <c r="T21" s="34">
        <v>3254</v>
      </c>
      <c r="U21" s="94">
        <f t="shared" si="4"/>
        <v>0.92256282397333333</v>
      </c>
      <c r="V21" s="34" t="s">
        <v>10</v>
      </c>
      <c r="W21" s="34" t="s">
        <v>342</v>
      </c>
      <c r="X21" s="34" t="s">
        <v>200</v>
      </c>
      <c r="Y21" s="34" t="s">
        <v>343</v>
      </c>
      <c r="Z21" s="34" t="s">
        <v>67</v>
      </c>
      <c r="AA21" s="34">
        <v>3254</v>
      </c>
      <c r="AB21" s="46" t="s">
        <v>358</v>
      </c>
      <c r="AC21" s="2">
        <v>41466</v>
      </c>
      <c r="AD21" s="34" t="s">
        <v>344</v>
      </c>
      <c r="AE21" s="34">
        <f t="shared" si="0"/>
        <v>98.716499873000004</v>
      </c>
      <c r="AF21" s="34" t="s">
        <v>1</v>
      </c>
      <c r="AG21" s="34" t="s">
        <v>345</v>
      </c>
      <c r="AH21" s="34" t="s">
        <v>204</v>
      </c>
      <c r="AI21" s="34" t="s">
        <v>205</v>
      </c>
      <c r="AJ21" s="34" t="s">
        <v>206</v>
      </c>
      <c r="AK21" s="34" t="s">
        <v>207</v>
      </c>
      <c r="AL21" s="34" t="s">
        <v>208</v>
      </c>
      <c r="AM21" s="42" t="s">
        <v>346</v>
      </c>
      <c r="AN21" s="34">
        <v>5</v>
      </c>
      <c r="AO21" s="34">
        <v>5</v>
      </c>
      <c r="AP21" s="34">
        <v>4</v>
      </c>
      <c r="AQ21" s="34" t="s">
        <v>210</v>
      </c>
      <c r="AR21" s="34">
        <v>0</v>
      </c>
      <c r="AS21" s="34">
        <v>2.5</v>
      </c>
      <c r="AT21" s="34" t="s">
        <v>11</v>
      </c>
      <c r="AU21" s="27">
        <v>5</v>
      </c>
      <c r="AV21" s="34" t="s">
        <v>208</v>
      </c>
      <c r="AW21" s="34">
        <v>3254</v>
      </c>
      <c r="AX21" s="34">
        <v>0.92256282397333333</v>
      </c>
      <c r="AY21" s="44" t="b">
        <v>1</v>
      </c>
      <c r="AZ21" s="34">
        <v>-99</v>
      </c>
      <c r="BA21" s="34" t="s">
        <v>347</v>
      </c>
      <c r="BB21" s="46" t="s">
        <v>358</v>
      </c>
      <c r="BC21" s="34"/>
      <c r="BD21" s="34"/>
      <c r="BE21" s="34"/>
      <c r="BF21" s="34">
        <v>0</v>
      </c>
      <c r="BG21" s="34">
        <v>0</v>
      </c>
      <c r="BH21" s="34" t="s">
        <v>263</v>
      </c>
      <c r="BI21" s="34" t="s">
        <v>67</v>
      </c>
      <c r="BJ21" s="34"/>
      <c r="BK21" s="34">
        <v>0</v>
      </c>
      <c r="BL21" s="34" t="s">
        <v>348</v>
      </c>
      <c r="BM21" s="34">
        <v>0.01</v>
      </c>
      <c r="BN21" s="34">
        <v>47</v>
      </c>
      <c r="BO21" s="34"/>
      <c r="BP21" s="34"/>
      <c r="BQ21" s="34"/>
      <c r="BR21" s="34" t="s">
        <v>216</v>
      </c>
      <c r="BS21" s="34" t="s">
        <v>217</v>
      </c>
      <c r="BT21" s="34" t="s">
        <v>349</v>
      </c>
      <c r="BU21" s="34"/>
      <c r="BV21" s="34"/>
      <c r="BW21" s="34" t="s">
        <v>1</v>
      </c>
      <c r="BX21" s="34">
        <v>1.2</v>
      </c>
      <c r="BY21" s="34">
        <f t="shared" si="2"/>
        <v>-1.2835001269999964</v>
      </c>
    </row>
    <row r="22" spans="1:77">
      <c r="T22" s="34">
        <v>3253</v>
      </c>
      <c r="U22" s="94">
        <f t="shared" si="4"/>
        <v>0.37652789954333332</v>
      </c>
      <c r="V22" s="34" t="s">
        <v>10</v>
      </c>
      <c r="W22" s="34" t="s">
        <v>342</v>
      </c>
      <c r="X22" s="34" t="s">
        <v>200</v>
      </c>
      <c r="Y22" s="34" t="s">
        <v>343</v>
      </c>
      <c r="Z22" s="34" t="s">
        <v>66</v>
      </c>
      <c r="AA22" s="34">
        <v>3253</v>
      </c>
      <c r="AB22" s="46" t="s">
        <v>359</v>
      </c>
      <c r="AC22" s="2">
        <v>41467</v>
      </c>
      <c r="AD22" s="34" t="s">
        <v>344</v>
      </c>
      <c r="AE22" s="34">
        <f t="shared" si="0"/>
        <v>98.716499873000004</v>
      </c>
      <c r="AF22" s="34" t="s">
        <v>1</v>
      </c>
      <c r="AG22" s="34" t="s">
        <v>345</v>
      </c>
      <c r="AH22" s="34" t="s">
        <v>204</v>
      </c>
      <c r="AI22" s="34" t="s">
        <v>205</v>
      </c>
      <c r="AJ22" s="34" t="s">
        <v>206</v>
      </c>
      <c r="AK22" s="34" t="s">
        <v>207</v>
      </c>
      <c r="AL22" s="34" t="s">
        <v>208</v>
      </c>
      <c r="AM22" s="42" t="s">
        <v>346</v>
      </c>
      <c r="AN22" s="34">
        <v>5</v>
      </c>
      <c r="AO22" s="34">
        <v>5</v>
      </c>
      <c r="AP22" s="34">
        <v>4</v>
      </c>
      <c r="AQ22" s="34" t="s">
        <v>210</v>
      </c>
      <c r="AR22" s="34">
        <v>0</v>
      </c>
      <c r="AS22" s="34">
        <v>2.5</v>
      </c>
      <c r="AT22" s="34" t="s">
        <v>11</v>
      </c>
      <c r="AU22" s="27">
        <v>5</v>
      </c>
      <c r="AV22" s="34" t="s">
        <v>208</v>
      </c>
      <c r="AW22" s="34">
        <v>3253</v>
      </c>
      <c r="AX22" s="34">
        <v>0.37652789954333332</v>
      </c>
      <c r="AY22" s="44" t="b">
        <v>1</v>
      </c>
      <c r="AZ22" s="34">
        <v>-99</v>
      </c>
      <c r="BA22" s="34" t="s">
        <v>347</v>
      </c>
      <c r="BB22" s="46" t="s">
        <v>359</v>
      </c>
      <c r="BC22" s="34"/>
      <c r="BD22" s="34"/>
      <c r="BE22" s="34"/>
      <c r="BF22" s="34">
        <v>0</v>
      </c>
      <c r="BG22" s="34">
        <v>0</v>
      </c>
      <c r="BH22" s="34" t="s">
        <v>263</v>
      </c>
      <c r="BI22" s="34" t="s">
        <v>66</v>
      </c>
      <c r="BJ22" s="34"/>
      <c r="BK22" s="34">
        <v>0</v>
      </c>
      <c r="BL22" s="34" t="s">
        <v>348</v>
      </c>
      <c r="BM22" s="34">
        <v>0.01</v>
      </c>
      <c r="BN22" s="34">
        <v>47</v>
      </c>
      <c r="BO22" s="34"/>
      <c r="BP22" s="34"/>
      <c r="BQ22" s="34"/>
      <c r="BR22" s="34" t="s">
        <v>216</v>
      </c>
      <c r="BS22" s="34" t="s">
        <v>217</v>
      </c>
      <c r="BT22" s="34" t="s">
        <v>349</v>
      </c>
      <c r="BU22" s="34"/>
      <c r="BV22" s="34"/>
      <c r="BW22" s="34" t="s">
        <v>1</v>
      </c>
      <c r="BX22" s="34">
        <v>1.2</v>
      </c>
      <c r="BY22" s="34">
        <f t="shared" si="2"/>
        <v>-1.2835001269999964</v>
      </c>
    </row>
    <row r="23" spans="1:77">
      <c r="T23" s="34">
        <v>3252</v>
      </c>
      <c r="U23" s="94">
        <f t="shared" si="4"/>
        <v>0.59535868986833329</v>
      </c>
      <c r="V23" s="34" t="s">
        <v>10</v>
      </c>
      <c r="W23" s="34" t="s">
        <v>342</v>
      </c>
      <c r="X23" s="34" t="s">
        <v>200</v>
      </c>
      <c r="Y23" s="34" t="s">
        <v>343</v>
      </c>
      <c r="Z23" s="34" t="s">
        <v>65</v>
      </c>
      <c r="AA23" s="34">
        <v>3252</v>
      </c>
      <c r="AB23" s="46" t="s">
        <v>360</v>
      </c>
      <c r="AC23" s="2">
        <v>41468</v>
      </c>
      <c r="AD23" s="34" t="s">
        <v>344</v>
      </c>
      <c r="AE23" s="34">
        <f t="shared" si="0"/>
        <v>98.716499873000004</v>
      </c>
      <c r="AF23" s="34" t="s">
        <v>1</v>
      </c>
      <c r="AG23" s="34" t="s">
        <v>345</v>
      </c>
      <c r="AH23" s="34" t="s">
        <v>204</v>
      </c>
      <c r="AI23" s="34" t="s">
        <v>205</v>
      </c>
      <c r="AJ23" s="34" t="s">
        <v>206</v>
      </c>
      <c r="AK23" s="34" t="s">
        <v>207</v>
      </c>
      <c r="AL23" s="34" t="s">
        <v>208</v>
      </c>
      <c r="AM23" s="42" t="s">
        <v>346</v>
      </c>
      <c r="AN23" s="34">
        <v>5</v>
      </c>
      <c r="AO23" s="34">
        <v>5</v>
      </c>
      <c r="AP23" s="34">
        <v>4</v>
      </c>
      <c r="AQ23" s="34" t="s">
        <v>210</v>
      </c>
      <c r="AR23" s="34">
        <v>0</v>
      </c>
      <c r="AS23" s="34">
        <v>2.5</v>
      </c>
      <c r="AT23" s="34" t="s">
        <v>11</v>
      </c>
      <c r="AU23" s="27">
        <v>5</v>
      </c>
      <c r="AV23" s="34" t="s">
        <v>208</v>
      </c>
      <c r="AW23" s="34">
        <v>3252</v>
      </c>
      <c r="AX23" s="34">
        <v>0.59535868986833329</v>
      </c>
      <c r="AY23" s="44" t="b">
        <v>1</v>
      </c>
      <c r="AZ23" s="34">
        <v>-99</v>
      </c>
      <c r="BA23" s="34" t="s">
        <v>347</v>
      </c>
      <c r="BB23" s="46" t="s">
        <v>360</v>
      </c>
      <c r="BC23" s="34"/>
      <c r="BD23" s="34"/>
      <c r="BE23" s="34"/>
      <c r="BF23" s="34">
        <v>0</v>
      </c>
      <c r="BG23" s="34">
        <v>0</v>
      </c>
      <c r="BH23" s="34" t="s">
        <v>263</v>
      </c>
      <c r="BI23" s="34" t="s">
        <v>65</v>
      </c>
      <c r="BJ23" s="34"/>
      <c r="BK23" s="34">
        <v>0</v>
      </c>
      <c r="BL23" s="34" t="s">
        <v>348</v>
      </c>
      <c r="BM23" s="34">
        <v>0.01</v>
      </c>
      <c r="BN23" s="34">
        <v>47</v>
      </c>
      <c r="BO23" s="34"/>
      <c r="BP23" s="34"/>
      <c r="BQ23" s="34"/>
      <c r="BR23" s="34" t="s">
        <v>216</v>
      </c>
      <c r="BS23" s="34" t="s">
        <v>217</v>
      </c>
      <c r="BT23" s="34" t="s">
        <v>349</v>
      </c>
      <c r="BU23" s="34"/>
      <c r="BV23" s="34"/>
      <c r="BW23" s="34" t="s">
        <v>1</v>
      </c>
      <c r="BX23" s="34">
        <v>1.2</v>
      </c>
      <c r="BY23" s="34">
        <f t="shared" si="2"/>
        <v>-1.2835001269999964</v>
      </c>
    </row>
    <row r="24" spans="1:77">
      <c r="T24" s="34">
        <v>3251</v>
      </c>
      <c r="U24" s="94">
        <f t="shared" si="4"/>
        <v>2.528016653945</v>
      </c>
      <c r="V24" s="34" t="s">
        <v>10</v>
      </c>
      <c r="W24" s="34" t="s">
        <v>342</v>
      </c>
      <c r="X24" s="34" t="s">
        <v>200</v>
      </c>
      <c r="Y24" s="34" t="s">
        <v>343</v>
      </c>
      <c r="Z24" s="34" t="s">
        <v>64</v>
      </c>
      <c r="AA24" s="34">
        <v>3251</v>
      </c>
      <c r="AB24" s="46" t="s">
        <v>361</v>
      </c>
      <c r="AC24" s="2">
        <v>41469</v>
      </c>
      <c r="AD24" s="34" t="s">
        <v>344</v>
      </c>
      <c r="AE24" s="34">
        <f t="shared" si="0"/>
        <v>98.716499873000004</v>
      </c>
      <c r="AF24" s="34" t="s">
        <v>1</v>
      </c>
      <c r="AG24" s="34" t="s">
        <v>345</v>
      </c>
      <c r="AH24" s="34" t="s">
        <v>204</v>
      </c>
      <c r="AI24" s="34" t="s">
        <v>205</v>
      </c>
      <c r="AJ24" s="34" t="s">
        <v>206</v>
      </c>
      <c r="AK24" s="34" t="s">
        <v>207</v>
      </c>
      <c r="AL24" s="34" t="s">
        <v>208</v>
      </c>
      <c r="AM24" s="42" t="s">
        <v>346</v>
      </c>
      <c r="AN24" s="34">
        <v>5</v>
      </c>
      <c r="AO24" s="34">
        <v>5</v>
      </c>
      <c r="AP24" s="34">
        <v>4</v>
      </c>
      <c r="AQ24" s="34" t="s">
        <v>210</v>
      </c>
      <c r="AR24" s="34">
        <v>0</v>
      </c>
      <c r="AS24" s="34">
        <v>2.5</v>
      </c>
      <c r="AT24" s="34" t="s">
        <v>11</v>
      </c>
      <c r="AU24" s="27">
        <v>5</v>
      </c>
      <c r="AV24" s="34" t="s">
        <v>208</v>
      </c>
      <c r="AW24" s="34">
        <v>3251</v>
      </c>
      <c r="AX24" s="34">
        <v>2.528016653945</v>
      </c>
      <c r="AY24" s="44" t="b">
        <v>1</v>
      </c>
      <c r="AZ24" s="34">
        <v>-99</v>
      </c>
      <c r="BA24" s="34" t="s">
        <v>347</v>
      </c>
      <c r="BB24" s="46" t="s">
        <v>361</v>
      </c>
      <c r="BC24" s="34"/>
      <c r="BD24" s="34"/>
      <c r="BE24" s="34"/>
      <c r="BF24" s="34">
        <v>0</v>
      </c>
      <c r="BG24" s="34">
        <v>0</v>
      </c>
      <c r="BH24" s="34" t="s">
        <v>263</v>
      </c>
      <c r="BI24" s="34" t="s">
        <v>64</v>
      </c>
      <c r="BJ24" s="34"/>
      <c r="BK24" s="34">
        <v>0</v>
      </c>
      <c r="BL24" s="34" t="s">
        <v>348</v>
      </c>
      <c r="BM24" s="34">
        <v>0.01</v>
      </c>
      <c r="BN24" s="34">
        <v>47</v>
      </c>
      <c r="BO24" s="34"/>
      <c r="BP24" s="34"/>
      <c r="BQ24" s="34"/>
      <c r="BR24" s="34" t="s">
        <v>216</v>
      </c>
      <c r="BS24" s="34" t="s">
        <v>217</v>
      </c>
      <c r="BT24" s="34" t="s">
        <v>349</v>
      </c>
      <c r="BU24" s="34"/>
      <c r="BV24" s="34"/>
      <c r="BW24" s="34" t="s">
        <v>1</v>
      </c>
      <c r="BX24" s="34">
        <v>1.2</v>
      </c>
      <c r="BY24" s="34">
        <f t="shared" si="2"/>
        <v>-1.2835001269999964</v>
      </c>
    </row>
    <row r="25" spans="1:77" ht="15.75" thickBot="1">
      <c r="T25" s="34">
        <v>3250</v>
      </c>
      <c r="U25" s="95">
        <f t="shared" si="4"/>
        <v>2.5245431493366666</v>
      </c>
      <c r="V25" s="34" t="s">
        <v>10</v>
      </c>
      <c r="W25" s="34" t="s">
        <v>342</v>
      </c>
      <c r="X25" s="34" t="s">
        <v>200</v>
      </c>
      <c r="Y25" s="34" t="s">
        <v>343</v>
      </c>
      <c r="Z25" s="34" t="s">
        <v>62</v>
      </c>
      <c r="AA25" s="34">
        <v>3250</v>
      </c>
      <c r="AB25" s="46" t="s">
        <v>362</v>
      </c>
      <c r="AC25" s="2">
        <v>41470</v>
      </c>
      <c r="AD25" s="34" t="s">
        <v>344</v>
      </c>
      <c r="AE25" s="34">
        <f t="shared" si="0"/>
        <v>98.716499873000004</v>
      </c>
      <c r="AF25" s="34" t="s">
        <v>1</v>
      </c>
      <c r="AG25" s="34" t="s">
        <v>345</v>
      </c>
      <c r="AH25" s="34" t="s">
        <v>204</v>
      </c>
      <c r="AI25" s="34" t="s">
        <v>205</v>
      </c>
      <c r="AJ25" s="34" t="s">
        <v>206</v>
      </c>
      <c r="AK25" s="34" t="s">
        <v>207</v>
      </c>
      <c r="AL25" s="34" t="s">
        <v>208</v>
      </c>
      <c r="AM25" s="42" t="s">
        <v>346</v>
      </c>
      <c r="AN25" s="34">
        <v>5</v>
      </c>
      <c r="AO25" s="34">
        <v>5</v>
      </c>
      <c r="AP25" s="34">
        <v>4</v>
      </c>
      <c r="AQ25" s="34" t="s">
        <v>210</v>
      </c>
      <c r="AR25" s="34">
        <v>0</v>
      </c>
      <c r="AS25" s="34">
        <v>2.5</v>
      </c>
      <c r="AT25" s="34" t="s">
        <v>11</v>
      </c>
      <c r="AU25" s="27">
        <v>5</v>
      </c>
      <c r="AV25" s="34" t="s">
        <v>208</v>
      </c>
      <c r="AW25" s="34">
        <v>3250</v>
      </c>
      <c r="AX25" s="34">
        <v>2.5245431493366666</v>
      </c>
      <c r="AY25" s="44" t="b">
        <v>1</v>
      </c>
      <c r="AZ25" s="34">
        <v>-99</v>
      </c>
      <c r="BA25" s="34" t="s">
        <v>347</v>
      </c>
      <c r="BB25" s="46" t="s">
        <v>362</v>
      </c>
      <c r="BC25" s="34"/>
      <c r="BD25" s="34"/>
      <c r="BE25" s="34"/>
      <c r="BF25" s="34">
        <v>0</v>
      </c>
      <c r="BG25" s="34">
        <v>0</v>
      </c>
      <c r="BH25" s="34" t="s">
        <v>263</v>
      </c>
      <c r="BI25" s="34" t="s">
        <v>62</v>
      </c>
      <c r="BJ25" s="34"/>
      <c r="BK25" s="34">
        <v>0</v>
      </c>
      <c r="BL25" s="34" t="s">
        <v>348</v>
      </c>
      <c r="BM25" s="34">
        <v>0.01</v>
      </c>
      <c r="BN25" s="34">
        <v>47</v>
      </c>
      <c r="BO25" s="34"/>
      <c r="BP25" s="34"/>
      <c r="BQ25" s="34"/>
      <c r="BR25" s="34" t="s">
        <v>216</v>
      </c>
      <c r="BS25" s="34" t="s">
        <v>217</v>
      </c>
      <c r="BT25" s="34" t="s">
        <v>349</v>
      </c>
      <c r="BU25" s="34"/>
      <c r="BV25" s="34"/>
      <c r="BW25" s="34" t="s">
        <v>1</v>
      </c>
      <c r="BX25" s="34">
        <v>1.2</v>
      </c>
      <c r="BY25" s="34">
        <f t="shared" si="2"/>
        <v>-1.2835001269999964</v>
      </c>
    </row>
    <row r="26" spans="1:77">
      <c r="W26" s="34"/>
      <c r="X26" s="34"/>
      <c r="Y26" s="34"/>
      <c r="AC26" s="2"/>
      <c r="AD26" s="34"/>
      <c r="AE26" s="34"/>
      <c r="AF26" s="34"/>
      <c r="AG26" s="34"/>
      <c r="AH26" s="34"/>
      <c r="AI26" s="34"/>
      <c r="AJ26" s="34"/>
      <c r="AK26" s="34"/>
      <c r="AL26" s="34"/>
      <c r="AM26" s="34"/>
      <c r="AN26" s="34"/>
      <c r="AO26" s="34"/>
      <c r="AP26" s="34"/>
      <c r="AQ26" s="34"/>
      <c r="AR26" s="34"/>
      <c r="AS26" s="34"/>
      <c r="AT26" s="34"/>
      <c r="AU26" s="34"/>
      <c r="AV26" s="34"/>
      <c r="AW26" s="34"/>
      <c r="AX26" s="34"/>
      <c r="AZ26" s="34"/>
      <c r="BA26" s="34"/>
      <c r="BB26" s="34"/>
      <c r="BC26" s="34"/>
      <c r="BD26" s="34"/>
      <c r="BE26" s="34"/>
      <c r="BF26" s="34"/>
      <c r="BG26" s="34"/>
      <c r="BH26" s="34"/>
      <c r="BI26" s="34"/>
      <c r="BJ26" s="34"/>
      <c r="BK26" s="34"/>
      <c r="BL26" s="34"/>
      <c r="BM26" s="34"/>
      <c r="BN26" s="34"/>
      <c r="BO26" s="34"/>
      <c r="BP26" s="34"/>
      <c r="BQ26" s="34"/>
      <c r="BR26" s="34"/>
      <c r="BS26" s="34"/>
      <c r="BT26" s="34"/>
      <c r="BU26" s="34"/>
      <c r="BV26" s="34"/>
      <c r="BW26" s="34"/>
      <c r="BX26" s="34"/>
      <c r="BY26" s="34"/>
    </row>
    <row r="27" spans="1:77">
      <c r="W27" s="34"/>
      <c r="X27" s="34"/>
      <c r="Y27" s="34"/>
      <c r="AC27" s="2"/>
      <c r="AD27" s="34"/>
      <c r="AE27" s="34"/>
      <c r="AF27" s="34"/>
      <c r="AG27" s="34"/>
      <c r="AH27" s="34"/>
      <c r="AI27" s="34"/>
      <c r="AJ27" s="34"/>
      <c r="AK27" s="34"/>
      <c r="AL27" s="34"/>
      <c r="AM27" s="34"/>
      <c r="AN27" s="34"/>
      <c r="AO27" s="34"/>
      <c r="AP27" s="34"/>
      <c r="AQ27" s="34"/>
      <c r="AR27" s="34"/>
      <c r="AS27" s="34"/>
      <c r="AT27" s="34"/>
      <c r="AU27" s="34"/>
      <c r="AV27" s="34"/>
      <c r="AW27" s="34"/>
      <c r="AX27" s="34">
        <f>SUM(AX3:AX25)</f>
        <v>98.716499873000004</v>
      </c>
      <c r="AZ27" s="34"/>
      <c r="BA27" s="34"/>
      <c r="BB27" s="34"/>
      <c r="BC27" s="34"/>
      <c r="BD27" s="34"/>
      <c r="BE27" s="34"/>
      <c r="BF27" s="34"/>
      <c r="BG27" s="34"/>
      <c r="BH27" s="34"/>
      <c r="BI27" s="34"/>
      <c r="BJ27" s="34"/>
      <c r="BK27" s="34"/>
      <c r="BL27" s="34"/>
      <c r="BM27" s="34"/>
      <c r="BN27" s="34"/>
      <c r="BO27" s="34"/>
      <c r="BP27" s="34"/>
      <c r="BQ27" s="34"/>
      <c r="BR27" s="34"/>
      <c r="BS27" s="34"/>
      <c r="BT27" s="34"/>
      <c r="BU27" s="34"/>
      <c r="BV27" s="34"/>
      <c r="BW27" s="34"/>
      <c r="BX27" s="34"/>
      <c r="BY27" s="34"/>
    </row>
    <row r="28" spans="1:77">
      <c r="W28" s="34"/>
      <c r="X28" s="34"/>
      <c r="Y28" s="34"/>
      <c r="AC28" s="2"/>
      <c r="AD28" s="34"/>
      <c r="AE28" s="34"/>
      <c r="AF28" s="34"/>
      <c r="AG28" s="34"/>
      <c r="AH28" s="34"/>
      <c r="AI28" s="34"/>
      <c r="AJ28" s="34"/>
      <c r="AK28" s="34"/>
      <c r="AL28" s="34"/>
      <c r="AM28" s="34"/>
      <c r="AN28" s="34"/>
      <c r="AO28" s="34"/>
      <c r="AP28" s="34"/>
      <c r="AQ28" s="34"/>
      <c r="AR28" s="34"/>
      <c r="AS28" s="34"/>
      <c r="AT28" s="34"/>
      <c r="AU28" s="34"/>
      <c r="AV28" s="34"/>
      <c r="AW28" s="34"/>
      <c r="AX28" s="34"/>
      <c r="AZ28" s="34"/>
      <c r="BA28" s="34"/>
      <c r="BB28" s="34"/>
      <c r="BC28" s="34"/>
      <c r="BD28" s="34"/>
      <c r="BE28" s="34"/>
      <c r="BF28" s="34"/>
      <c r="BG28" s="34"/>
      <c r="BH28" s="34"/>
      <c r="BI28" s="34"/>
      <c r="BJ28" s="34"/>
      <c r="BK28" s="34"/>
      <c r="BL28" s="34"/>
      <c r="BM28" s="34"/>
      <c r="BN28" s="34"/>
      <c r="BO28" s="34"/>
      <c r="BP28" s="34"/>
      <c r="BQ28" s="34"/>
      <c r="BR28" s="34"/>
      <c r="BS28" s="34"/>
      <c r="BT28" s="34"/>
      <c r="BU28" s="34"/>
      <c r="BV28" s="34"/>
      <c r="BW28" s="34"/>
      <c r="BX28" s="34"/>
      <c r="BY28" s="34"/>
    </row>
    <row r="29" spans="1:77" ht="15" customHeight="1">
      <c r="W29" s="34"/>
      <c r="X29" s="34"/>
      <c r="Y29" s="34"/>
      <c r="AC29" s="2"/>
      <c r="AD29" s="34"/>
      <c r="AE29" s="34"/>
      <c r="AF29" s="34"/>
      <c r="AG29" s="34"/>
      <c r="AH29" s="34"/>
      <c r="AI29" s="34"/>
      <c r="AJ29" s="34"/>
      <c r="AK29" s="34"/>
      <c r="AL29" s="34"/>
      <c r="AM29" s="34"/>
      <c r="AN29" s="34"/>
      <c r="AO29" s="34"/>
      <c r="AP29" s="34"/>
      <c r="AQ29" s="34"/>
      <c r="AR29" s="34"/>
      <c r="AS29" s="34"/>
      <c r="AT29" s="34"/>
      <c r="AU29" s="34"/>
      <c r="AV29" s="34"/>
      <c r="AW29" s="34"/>
      <c r="AX29" s="34"/>
      <c r="AZ29" s="34"/>
      <c r="BA29" s="34"/>
      <c r="BB29" s="34"/>
      <c r="BC29" s="34"/>
      <c r="BD29" s="34"/>
      <c r="BE29" s="34"/>
      <c r="BF29" s="34"/>
      <c r="BG29" s="34"/>
      <c r="BH29" s="34"/>
      <c r="BI29" s="34"/>
      <c r="BJ29" s="34"/>
      <c r="BK29" s="34"/>
      <c r="BL29" s="34"/>
      <c r="BM29" s="34"/>
      <c r="BN29" s="34"/>
      <c r="BO29" s="34"/>
      <c r="BP29" s="34"/>
      <c r="BQ29" s="34"/>
      <c r="BR29" s="34"/>
      <c r="BS29" s="34"/>
      <c r="BT29" s="34"/>
      <c r="BU29" s="34"/>
      <c r="BV29" s="34"/>
      <c r="BW29" s="34"/>
      <c r="BX29" s="34"/>
      <c r="BY29" s="34"/>
    </row>
    <row r="30" spans="1:77" ht="15" customHeight="1">
      <c r="W30" s="34"/>
      <c r="X30" s="34"/>
      <c r="Y30" s="34"/>
      <c r="AC30" s="34"/>
      <c r="AD30" s="34"/>
      <c r="AE30" s="34"/>
      <c r="AF30" s="34"/>
      <c r="AG30" s="34"/>
      <c r="AH30" s="34"/>
      <c r="AI30" s="34"/>
      <c r="AJ30" s="34"/>
      <c r="AK30" s="34"/>
      <c r="AL30" s="34"/>
      <c r="AM30" s="34"/>
      <c r="AN30" s="34"/>
      <c r="AO30" s="34"/>
      <c r="AP30" s="34"/>
      <c r="AQ30" s="34"/>
      <c r="AR30" s="34"/>
      <c r="AS30" s="34"/>
      <c r="AT30" s="34"/>
      <c r="AU30" s="34"/>
      <c r="AV30" s="34"/>
      <c r="AW30" s="34"/>
      <c r="AX30" s="34"/>
      <c r="AZ30" s="34"/>
      <c r="BA30" s="34"/>
      <c r="BB30" s="34"/>
      <c r="BC30" s="34"/>
      <c r="BD30" s="34"/>
      <c r="BE30" s="34"/>
      <c r="BF30" s="34"/>
      <c r="BG30" s="34"/>
      <c r="BH30" s="34"/>
      <c r="BI30" s="34"/>
      <c r="BJ30" s="34"/>
      <c r="BK30" s="34"/>
      <c r="BL30" s="34"/>
      <c r="BM30" s="34"/>
      <c r="BN30" s="34"/>
      <c r="BO30" s="34"/>
      <c r="BP30" s="34"/>
      <c r="BQ30" s="34"/>
      <c r="BR30" s="34"/>
      <c r="BS30" s="34"/>
      <c r="BT30" s="34"/>
      <c r="BU30" s="34"/>
      <c r="BV30" s="34"/>
      <c r="BW30" s="34"/>
      <c r="BX30" s="34"/>
      <c r="BY30" s="34"/>
    </row>
    <row r="31" spans="1:77" ht="15" customHeight="1">
      <c r="W31" s="34"/>
      <c r="X31" s="34"/>
      <c r="Y31" s="34"/>
      <c r="AC31" s="34"/>
      <c r="AD31" s="34"/>
      <c r="AE31" s="34"/>
      <c r="AF31" s="34"/>
      <c r="AG31" s="34"/>
      <c r="AH31" s="34"/>
      <c r="AI31" s="34"/>
      <c r="AJ31" s="34"/>
      <c r="AK31" s="34"/>
      <c r="AL31" s="34"/>
      <c r="AM31" s="34"/>
      <c r="AN31" s="34"/>
      <c r="AO31" s="34"/>
      <c r="AP31" s="34"/>
      <c r="AQ31" s="34"/>
      <c r="AR31" s="34"/>
      <c r="AS31" s="34"/>
      <c r="AT31" s="34"/>
      <c r="AU31" s="34"/>
      <c r="AV31" s="34"/>
      <c r="AW31" s="34"/>
      <c r="AX31" s="34"/>
      <c r="AZ31" s="34"/>
      <c r="BA31" s="34"/>
      <c r="BB31" s="34"/>
      <c r="BC31" s="34"/>
      <c r="BD31" s="34"/>
      <c r="BE31" s="34"/>
      <c r="BF31" s="34"/>
      <c r="BG31" s="34"/>
      <c r="BH31" s="34"/>
      <c r="BI31" s="34"/>
      <c r="BJ31" s="34"/>
      <c r="BK31" s="34"/>
      <c r="BL31" s="34"/>
      <c r="BM31" s="34"/>
      <c r="BN31" s="34"/>
      <c r="BO31" s="34"/>
      <c r="BP31" s="34"/>
      <c r="BQ31" s="34"/>
      <c r="BR31" s="34"/>
      <c r="BS31" s="34"/>
      <c r="BT31" s="34"/>
      <c r="BU31" s="34"/>
      <c r="BV31" s="34"/>
      <c r="BW31" s="34"/>
      <c r="BX31" s="34"/>
      <c r="BY31" s="34"/>
    </row>
    <row r="32" spans="1:77" ht="15" customHeight="1">
      <c r="W32" s="34"/>
      <c r="X32" s="34"/>
      <c r="Y32" s="34"/>
      <c r="AC32" s="34"/>
      <c r="AD32" s="34"/>
      <c r="AE32" s="34"/>
      <c r="AF32" s="34"/>
      <c r="AG32" s="34"/>
      <c r="AH32" s="34"/>
      <c r="AI32" s="34"/>
      <c r="AJ32" s="34"/>
      <c r="AK32" s="34"/>
      <c r="AL32" s="34"/>
      <c r="AM32" s="34"/>
      <c r="AN32" s="34"/>
      <c r="AO32" s="34"/>
      <c r="AP32" s="34"/>
      <c r="AQ32" s="34"/>
      <c r="AR32" s="34"/>
      <c r="AS32" s="34"/>
      <c r="AT32" s="34"/>
      <c r="AU32" s="34"/>
      <c r="AV32" s="34"/>
      <c r="AW32" s="34"/>
      <c r="AX32" s="34"/>
      <c r="AZ32" s="34"/>
      <c r="BA32" s="34"/>
      <c r="BB32" s="34"/>
      <c r="BC32" s="34"/>
      <c r="BD32" s="34"/>
      <c r="BE32" s="34"/>
      <c r="BF32" s="34"/>
      <c r="BG32" s="34"/>
      <c r="BH32" s="34"/>
      <c r="BI32" s="34"/>
      <c r="BJ32" s="34"/>
      <c r="BK32" s="34"/>
      <c r="BL32" s="34"/>
      <c r="BM32" s="34"/>
      <c r="BN32" s="34"/>
      <c r="BO32" s="34"/>
      <c r="BP32" s="34"/>
      <c r="BQ32" s="34"/>
      <c r="BR32" s="34"/>
      <c r="BS32" s="34"/>
      <c r="BT32" s="34"/>
      <c r="BU32" s="34"/>
      <c r="BV32" s="34"/>
      <c r="BW32" s="34"/>
      <c r="BX32" s="34"/>
      <c r="BY32" s="34"/>
    </row>
    <row r="33" ht="15" customHeight="1"/>
    <row r="34" ht="15" customHeight="1"/>
    <row r="35" ht="15" customHeight="1"/>
    <row r="36" ht="15" customHeight="1"/>
    <row r="37" ht="15" customHeight="1"/>
  </sheetData>
  <autoFilter ref="T2:BY25" xr:uid="{00000000-0009-0000-0000-000006000000}"/>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5"/>
  <dimension ref="A1:BO29"/>
  <sheetViews>
    <sheetView topLeftCell="AK1" zoomScale="85" zoomScaleNormal="85" workbookViewId="0" xr3:uid="{85D5C41F-068E-5C55-9968-509E7C2A5619}">
      <selection activeCell="BO4" sqref="BO4"/>
    </sheetView>
  </sheetViews>
  <sheetFormatPr defaultRowHeight="15"/>
  <cols>
    <col min="1" max="9" width="8.85546875" style="34"/>
    <col min="10" max="10" width="14.7109375" style="34" customWidth="1"/>
    <col min="11" max="12" width="8.85546875" style="34"/>
    <col min="13" max="13" width="19.5703125" style="32" customWidth="1"/>
    <col min="14" max="15" width="8.85546875" style="34"/>
    <col min="16" max="16" width="46.28515625" customWidth="1"/>
    <col min="41" max="41" width="9.140625" style="34"/>
    <col min="44" max="44" width="36.5703125" customWidth="1"/>
  </cols>
  <sheetData>
    <row r="1" spans="1:67" ht="49.15" customHeight="1">
      <c r="A1" s="78" t="s">
        <v>288</v>
      </c>
      <c r="B1" s="78" t="s">
        <v>70</v>
      </c>
      <c r="C1" s="78" t="s">
        <v>154</v>
      </c>
      <c r="E1" s="73" t="s">
        <v>363</v>
      </c>
      <c r="F1" s="65"/>
      <c r="G1" s="65"/>
      <c r="H1" s="65"/>
      <c r="I1" s="65" t="s">
        <v>340</v>
      </c>
      <c r="J1" s="74" t="s">
        <v>160</v>
      </c>
      <c r="M1" s="104" t="s">
        <v>284</v>
      </c>
      <c r="P1" s="34" t="s">
        <v>156</v>
      </c>
      <c r="Q1" s="34"/>
      <c r="R1" s="34"/>
      <c r="S1" s="34"/>
      <c r="T1" s="34"/>
      <c r="U1" s="34"/>
      <c r="V1" s="34"/>
      <c r="W1" s="34"/>
      <c r="X1" s="34"/>
      <c r="Y1" s="34"/>
      <c r="Z1" s="34"/>
      <c r="AA1" s="34"/>
      <c r="AB1" s="34"/>
      <c r="AC1" s="34"/>
      <c r="AD1" s="34"/>
      <c r="AE1" s="34"/>
      <c r="AF1" s="34"/>
      <c r="AG1" s="34"/>
      <c r="AH1" s="34"/>
      <c r="AI1" s="34"/>
      <c r="AJ1" s="34"/>
      <c r="AK1" s="34"/>
      <c r="AL1" s="34"/>
      <c r="AM1" s="34"/>
      <c r="AN1" s="34"/>
      <c r="AP1" s="34"/>
      <c r="AQ1" s="34"/>
      <c r="AR1" s="34"/>
      <c r="AS1" s="34"/>
      <c r="AT1" s="34"/>
      <c r="AU1" s="34"/>
      <c r="AV1" s="34"/>
      <c r="AW1" s="34"/>
      <c r="AX1" s="34"/>
      <c r="AY1" s="34"/>
      <c r="AZ1" s="34"/>
      <c r="BA1" s="34"/>
      <c r="BB1" s="34"/>
      <c r="BC1" s="34"/>
      <c r="BD1" s="34"/>
      <c r="BE1" s="34"/>
      <c r="BF1" s="34"/>
      <c r="BG1" s="34"/>
      <c r="BH1" s="34"/>
      <c r="BI1" s="34"/>
      <c r="BJ1" s="34"/>
      <c r="BK1" s="34"/>
      <c r="BL1" s="34"/>
      <c r="BM1" s="34"/>
      <c r="BN1" s="34"/>
      <c r="BO1" s="34"/>
    </row>
    <row r="2" spans="1:67">
      <c r="A2" s="79" t="s">
        <v>364</v>
      </c>
      <c r="B2" s="80">
        <v>292</v>
      </c>
      <c r="C2" s="80">
        <v>5.8573819999999999E-2</v>
      </c>
      <c r="E2" s="46">
        <v>3249</v>
      </c>
      <c r="F2" s="65" t="s">
        <v>61</v>
      </c>
      <c r="G2" s="65">
        <v>0.1328</v>
      </c>
      <c r="H2" s="65" t="s">
        <v>267</v>
      </c>
      <c r="I2" s="46">
        <v>3249</v>
      </c>
      <c r="J2" s="46">
        <f>$C$7*G2</f>
        <v>1.9276731186666674</v>
      </c>
      <c r="L2" s="34" t="s">
        <v>70</v>
      </c>
      <c r="M2" s="108" t="s">
        <v>179</v>
      </c>
      <c r="O2" s="34" t="s">
        <v>288</v>
      </c>
      <c r="P2" s="34" t="s">
        <v>289</v>
      </c>
      <c r="Q2" s="34" t="s">
        <v>290</v>
      </c>
      <c r="R2" s="34" t="s">
        <v>291</v>
      </c>
      <c r="S2" s="34" t="s">
        <v>292</v>
      </c>
      <c r="T2" s="34" t="s">
        <v>293</v>
      </c>
      <c r="U2" s="34" t="s">
        <v>162</v>
      </c>
      <c r="V2" s="34" t="s">
        <v>163</v>
      </c>
      <c r="W2" s="34" t="s">
        <v>164</v>
      </c>
      <c r="X2" s="34" t="s">
        <v>165</v>
      </c>
      <c r="Y2" s="34" t="s">
        <v>166</v>
      </c>
      <c r="Z2" s="34" t="s">
        <v>167</v>
      </c>
      <c r="AA2" s="34" t="s">
        <v>168</v>
      </c>
      <c r="AB2" s="34" t="s">
        <v>169</v>
      </c>
      <c r="AC2" s="34" t="s">
        <v>170</v>
      </c>
      <c r="AD2" s="34" t="s">
        <v>171</v>
      </c>
      <c r="AE2" s="34" t="s">
        <v>172</v>
      </c>
      <c r="AF2" s="34" t="s">
        <v>173</v>
      </c>
      <c r="AG2" s="34" t="s">
        <v>174</v>
      </c>
      <c r="AH2" s="34" t="s">
        <v>175</v>
      </c>
      <c r="AI2" s="34" t="s">
        <v>176</v>
      </c>
      <c r="AJ2" s="34" t="s">
        <v>177</v>
      </c>
      <c r="AK2" s="34" t="s">
        <v>178</v>
      </c>
      <c r="AL2" s="34" t="s">
        <v>294</v>
      </c>
      <c r="AM2" s="34" t="s">
        <v>70</v>
      </c>
      <c r="AN2" s="34" t="s">
        <v>179</v>
      </c>
      <c r="AO2" s="44" t="s">
        <v>180</v>
      </c>
      <c r="AP2" s="34" t="s">
        <v>181</v>
      </c>
      <c r="AQ2" s="34" t="s">
        <v>182</v>
      </c>
      <c r="AR2" s="34" t="s">
        <v>183</v>
      </c>
      <c r="AS2" s="34" t="s">
        <v>71</v>
      </c>
      <c r="AT2" s="34" t="s">
        <v>73</v>
      </c>
      <c r="AU2" s="34" t="s">
        <v>74</v>
      </c>
      <c r="AV2" s="34" t="s">
        <v>75</v>
      </c>
      <c r="AW2" s="34" t="s">
        <v>76</v>
      </c>
      <c r="AX2" s="34" t="s">
        <v>184</v>
      </c>
      <c r="AY2" s="34" t="s">
        <v>78</v>
      </c>
      <c r="AZ2" s="34" t="s">
        <v>79</v>
      </c>
      <c r="BA2" s="34" t="s">
        <v>80</v>
      </c>
      <c r="BB2" s="34" t="s">
        <v>185</v>
      </c>
      <c r="BC2" s="34" t="s">
        <v>295</v>
      </c>
      <c r="BD2" s="34" t="s">
        <v>187</v>
      </c>
      <c r="BE2" s="34" t="s">
        <v>188</v>
      </c>
      <c r="BF2" s="34" t="s">
        <v>189</v>
      </c>
      <c r="BG2" s="34" t="s">
        <v>190</v>
      </c>
      <c r="BH2" s="34" t="s">
        <v>191</v>
      </c>
      <c r="BI2" s="34" t="s">
        <v>192</v>
      </c>
      <c r="BJ2" s="34" t="s">
        <v>193</v>
      </c>
      <c r="BK2" s="34" t="s">
        <v>194</v>
      </c>
      <c r="BL2" s="34" t="s">
        <v>195</v>
      </c>
      <c r="BM2" s="34" t="s">
        <v>196</v>
      </c>
      <c r="BN2" s="34" t="s">
        <v>197</v>
      </c>
      <c r="BO2" s="34" t="s">
        <v>198</v>
      </c>
    </row>
    <row r="3" spans="1:67">
      <c r="A3" s="79" t="s">
        <v>364</v>
      </c>
      <c r="B3" s="80">
        <v>329</v>
      </c>
      <c r="C3" s="80">
        <v>0.34711020000000004</v>
      </c>
      <c r="E3" s="65">
        <v>3248</v>
      </c>
      <c r="F3" s="65" t="s">
        <v>60</v>
      </c>
      <c r="G3" s="65">
        <v>5.4199999999999998E-2</v>
      </c>
      <c r="H3" s="65"/>
      <c r="I3" s="46">
        <v>3248</v>
      </c>
      <c r="J3" s="46">
        <f>$C$7*G3</f>
        <v>0.78674610716666693</v>
      </c>
      <c r="L3" s="34">
        <v>292</v>
      </c>
      <c r="M3" s="107">
        <f>VLOOKUP(L3,B:C,2,FALSE)</f>
        <v>5.8573819999999999E-2</v>
      </c>
      <c r="O3" s="34" t="s">
        <v>13</v>
      </c>
      <c r="P3" s="34" t="s">
        <v>365</v>
      </c>
      <c r="Q3" s="34" t="s">
        <v>200</v>
      </c>
      <c r="R3" s="34" t="s">
        <v>343</v>
      </c>
      <c r="S3" s="2">
        <v>41466</v>
      </c>
      <c r="T3" s="34" t="s">
        <v>366</v>
      </c>
      <c r="U3" s="34">
        <f t="shared" ref="U3:U25" si="0">SUM(AN$3:AN$25)</f>
        <v>98.911788922999989</v>
      </c>
      <c r="V3" s="34" t="s">
        <v>1</v>
      </c>
      <c r="W3" s="34" t="s">
        <v>345</v>
      </c>
      <c r="X3" s="34" t="s">
        <v>204</v>
      </c>
      <c r="Y3" s="34" t="s">
        <v>205</v>
      </c>
      <c r="Z3" s="34" t="s">
        <v>206</v>
      </c>
      <c r="AA3" s="34" t="s">
        <v>207</v>
      </c>
      <c r="AB3" s="34" t="s">
        <v>208</v>
      </c>
      <c r="AC3" s="43" t="s">
        <v>346</v>
      </c>
      <c r="AD3" s="34">
        <v>5</v>
      </c>
      <c r="AE3" s="34">
        <v>5</v>
      </c>
      <c r="AF3" s="34">
        <v>4</v>
      </c>
      <c r="AG3" s="34" t="s">
        <v>210</v>
      </c>
      <c r="AH3" s="34">
        <v>0</v>
      </c>
      <c r="AI3" s="34">
        <v>2.5</v>
      </c>
      <c r="AJ3" s="34" t="s">
        <v>11</v>
      </c>
      <c r="AK3" s="27">
        <v>5</v>
      </c>
      <c r="AL3" s="34" t="s">
        <v>208</v>
      </c>
      <c r="AM3" s="34">
        <v>292</v>
      </c>
      <c r="AN3" s="34">
        <v>5.8573819999999999E-2</v>
      </c>
      <c r="AO3" s="44" t="b">
        <v>0</v>
      </c>
      <c r="AP3" s="34">
        <v>-99</v>
      </c>
      <c r="AQ3" s="34" t="s">
        <v>347</v>
      </c>
      <c r="AR3" s="34" t="s">
        <v>212</v>
      </c>
      <c r="AS3" s="34" t="s">
        <v>299</v>
      </c>
      <c r="AT3" s="34"/>
      <c r="AU3" s="34">
        <v>12101</v>
      </c>
      <c r="AV3" s="34">
        <v>0</v>
      </c>
      <c r="AW3" s="34">
        <v>0</v>
      </c>
      <c r="AX3" s="34" t="s">
        <v>300</v>
      </c>
      <c r="AY3" s="34" t="s">
        <v>287</v>
      </c>
      <c r="AZ3" s="34">
        <v>26.98</v>
      </c>
      <c r="BA3" s="34">
        <v>0</v>
      </c>
      <c r="BB3" s="34" t="s">
        <v>348</v>
      </c>
      <c r="BC3" s="34">
        <v>0</v>
      </c>
      <c r="BD3" s="34">
        <v>47</v>
      </c>
      <c r="BE3" s="34"/>
      <c r="BF3" s="34"/>
      <c r="BG3" s="34"/>
      <c r="BH3" s="34" t="s">
        <v>216</v>
      </c>
      <c r="BI3" s="34" t="s">
        <v>217</v>
      </c>
      <c r="BJ3" s="34" t="s">
        <v>349</v>
      </c>
      <c r="BK3" s="34"/>
      <c r="BL3" s="34"/>
      <c r="BM3" s="34" t="s">
        <v>1</v>
      </c>
      <c r="BN3" s="34">
        <v>1.2</v>
      </c>
      <c r="BO3" s="34">
        <f>AN$27-100</f>
        <v>-1.0882110770000111</v>
      </c>
    </row>
    <row r="4" spans="1:67">
      <c r="A4" s="79" t="s">
        <v>364</v>
      </c>
      <c r="B4" s="80">
        <v>488</v>
      </c>
      <c r="C4" s="80">
        <v>0.12763722</v>
      </c>
      <c r="E4" s="65">
        <v>3247</v>
      </c>
      <c r="F4" s="65" t="s">
        <v>59</v>
      </c>
      <c r="G4" s="65">
        <v>8.5699999999999998E-2</v>
      </c>
      <c r="H4" s="65"/>
      <c r="I4" s="46">
        <v>3247</v>
      </c>
      <c r="J4" s="46">
        <f>$C$7*G4</f>
        <v>1.2439878484166671</v>
      </c>
      <c r="L4" s="34">
        <v>329</v>
      </c>
      <c r="M4" s="107">
        <f t="shared" ref="M4:M15" si="1">VLOOKUP(L4,B:C,2,FALSE)</f>
        <v>0.34711020000000004</v>
      </c>
      <c r="O4" s="34" t="s">
        <v>13</v>
      </c>
      <c r="P4" s="34" t="s">
        <v>365</v>
      </c>
      <c r="Q4" s="34" t="s">
        <v>200</v>
      </c>
      <c r="R4" s="34" t="s">
        <v>343</v>
      </c>
      <c r="S4" s="2">
        <v>41466</v>
      </c>
      <c r="T4" s="34" t="s">
        <v>366</v>
      </c>
      <c r="U4" s="34">
        <f t="shared" si="0"/>
        <v>98.911788922999989</v>
      </c>
      <c r="V4" s="34" t="s">
        <v>1</v>
      </c>
      <c r="W4" s="34" t="s">
        <v>345</v>
      </c>
      <c r="X4" s="34" t="s">
        <v>204</v>
      </c>
      <c r="Y4" s="34" t="s">
        <v>205</v>
      </c>
      <c r="Z4" s="34" t="s">
        <v>206</v>
      </c>
      <c r="AA4" s="34" t="s">
        <v>207</v>
      </c>
      <c r="AB4" s="34" t="s">
        <v>208</v>
      </c>
      <c r="AC4" s="43" t="s">
        <v>346</v>
      </c>
      <c r="AD4" s="34">
        <v>5</v>
      </c>
      <c r="AE4" s="34">
        <v>5</v>
      </c>
      <c r="AF4" s="34">
        <v>4</v>
      </c>
      <c r="AG4" s="34" t="s">
        <v>210</v>
      </c>
      <c r="AH4" s="34">
        <v>0</v>
      </c>
      <c r="AI4" s="34">
        <v>2.5</v>
      </c>
      <c r="AJ4" s="34" t="s">
        <v>11</v>
      </c>
      <c r="AK4" s="27">
        <v>5</v>
      </c>
      <c r="AL4" s="34" t="s">
        <v>208</v>
      </c>
      <c r="AM4" s="34">
        <v>329</v>
      </c>
      <c r="AN4" s="34">
        <v>0.34711019999999998</v>
      </c>
      <c r="AO4" s="44" t="b">
        <v>0</v>
      </c>
      <c r="AP4" s="34">
        <v>-99</v>
      </c>
      <c r="AQ4" s="34" t="s">
        <v>347</v>
      </c>
      <c r="AR4" s="34" t="s">
        <v>212</v>
      </c>
      <c r="AS4" s="34" t="s">
        <v>213</v>
      </c>
      <c r="AT4" s="34"/>
      <c r="AU4" s="34">
        <v>12111</v>
      </c>
      <c r="AV4" s="34">
        <v>0</v>
      </c>
      <c r="AW4" s="34">
        <v>0</v>
      </c>
      <c r="AX4" s="34" t="s">
        <v>158</v>
      </c>
      <c r="AY4" s="34" t="s">
        <v>214</v>
      </c>
      <c r="AZ4" s="34">
        <v>40.08</v>
      </c>
      <c r="BA4" s="34">
        <v>0</v>
      </c>
      <c r="BB4" s="34" t="s">
        <v>348</v>
      </c>
      <c r="BC4" s="34">
        <v>0</v>
      </c>
      <c r="BD4" s="34">
        <v>47</v>
      </c>
      <c r="BE4" s="34"/>
      <c r="BF4" s="34"/>
      <c r="BG4" s="34"/>
      <c r="BH4" s="34" t="s">
        <v>216</v>
      </c>
      <c r="BI4" s="34" t="s">
        <v>217</v>
      </c>
      <c r="BJ4" s="34" t="s">
        <v>349</v>
      </c>
      <c r="BK4" s="34"/>
      <c r="BL4" s="34"/>
      <c r="BM4" s="34" t="s">
        <v>1</v>
      </c>
      <c r="BN4" s="34">
        <v>1.2</v>
      </c>
      <c r="BO4" s="34">
        <f t="shared" ref="BO4:BO25" si="2">AN$27-100</f>
        <v>-1.0882110770000111</v>
      </c>
    </row>
    <row r="5" spans="1:67">
      <c r="A5" s="79" t="s">
        <v>364</v>
      </c>
      <c r="B5" s="80">
        <v>525</v>
      </c>
      <c r="C5" s="80">
        <v>1.1439270000000001E-2</v>
      </c>
      <c r="E5" s="65">
        <v>3246</v>
      </c>
      <c r="F5" s="65" t="s">
        <v>58</v>
      </c>
      <c r="G5" s="65">
        <v>0.3639</v>
      </c>
      <c r="H5" s="65"/>
      <c r="I5" s="46">
        <v>3246</v>
      </c>
      <c r="J5" s="46">
        <f>$C$7*G5</f>
        <v>5.2822307822500019</v>
      </c>
      <c r="L5" s="34">
        <v>488</v>
      </c>
      <c r="M5" s="107">
        <f t="shared" si="1"/>
        <v>0.12763722</v>
      </c>
      <c r="O5" s="34" t="s">
        <v>13</v>
      </c>
      <c r="P5" s="34" t="s">
        <v>365</v>
      </c>
      <c r="Q5" s="34" t="s">
        <v>200</v>
      </c>
      <c r="R5" s="34" t="s">
        <v>343</v>
      </c>
      <c r="S5" s="2">
        <v>41466</v>
      </c>
      <c r="T5" s="34" t="s">
        <v>366</v>
      </c>
      <c r="U5" s="34">
        <f t="shared" si="0"/>
        <v>98.911788922999989</v>
      </c>
      <c r="V5" s="34" t="s">
        <v>1</v>
      </c>
      <c r="W5" s="34" t="s">
        <v>345</v>
      </c>
      <c r="X5" s="34" t="s">
        <v>204</v>
      </c>
      <c r="Y5" s="34" t="s">
        <v>205</v>
      </c>
      <c r="Z5" s="34" t="s">
        <v>206</v>
      </c>
      <c r="AA5" s="34" t="s">
        <v>207</v>
      </c>
      <c r="AB5" s="34" t="s">
        <v>208</v>
      </c>
      <c r="AC5" s="43" t="s">
        <v>346</v>
      </c>
      <c r="AD5" s="34">
        <v>5</v>
      </c>
      <c r="AE5" s="34">
        <v>5</v>
      </c>
      <c r="AF5" s="34">
        <v>4</v>
      </c>
      <c r="AG5" s="34" t="s">
        <v>210</v>
      </c>
      <c r="AH5" s="34">
        <v>0</v>
      </c>
      <c r="AI5" s="34">
        <v>2.5</v>
      </c>
      <c r="AJ5" s="34" t="s">
        <v>11</v>
      </c>
      <c r="AK5" s="27">
        <v>5</v>
      </c>
      <c r="AL5" s="34" t="s">
        <v>208</v>
      </c>
      <c r="AM5" s="34">
        <v>488</v>
      </c>
      <c r="AN5" s="34">
        <v>0.12763722</v>
      </c>
      <c r="AO5" s="44" t="b">
        <v>0</v>
      </c>
      <c r="AP5" s="34">
        <v>-99</v>
      </c>
      <c r="AQ5" s="34" t="s">
        <v>347</v>
      </c>
      <c r="AR5" s="34" t="s">
        <v>212</v>
      </c>
      <c r="AS5" s="34" t="s">
        <v>223</v>
      </c>
      <c r="AT5" s="34"/>
      <c r="AU5" s="34">
        <v>12126</v>
      </c>
      <c r="AV5" s="34">
        <v>0</v>
      </c>
      <c r="AW5" s="34">
        <v>0</v>
      </c>
      <c r="AX5" s="34" t="s">
        <v>219</v>
      </c>
      <c r="AY5" s="34" t="s">
        <v>224</v>
      </c>
      <c r="AZ5" s="34">
        <v>55.85</v>
      </c>
      <c r="BA5" s="34">
        <v>0</v>
      </c>
      <c r="BB5" s="34" t="s">
        <v>348</v>
      </c>
      <c r="BC5" s="34">
        <v>0</v>
      </c>
      <c r="BD5" s="34">
        <v>47</v>
      </c>
      <c r="BE5" s="34"/>
      <c r="BF5" s="34"/>
      <c r="BG5" s="34"/>
      <c r="BH5" s="34" t="s">
        <v>216</v>
      </c>
      <c r="BI5" s="34" t="s">
        <v>217</v>
      </c>
      <c r="BJ5" s="34" t="s">
        <v>349</v>
      </c>
      <c r="BK5" s="34"/>
      <c r="BL5" s="34"/>
      <c r="BM5" s="34" t="s">
        <v>1</v>
      </c>
      <c r="BN5" s="34">
        <v>1.2</v>
      </c>
      <c r="BO5" s="34">
        <f t="shared" si="2"/>
        <v>-1.0882110770000111</v>
      </c>
    </row>
    <row r="6" spans="1:67">
      <c r="A6" s="79" t="s">
        <v>364</v>
      </c>
      <c r="B6" s="80">
        <v>613</v>
      </c>
      <c r="C6" s="80">
        <v>0.1801575</v>
      </c>
      <c r="E6" s="65">
        <v>3245</v>
      </c>
      <c r="F6" s="65" t="s">
        <v>56</v>
      </c>
      <c r="G6" s="65">
        <v>0.3634</v>
      </c>
      <c r="H6" s="65"/>
      <c r="I6" s="46">
        <v>3245</v>
      </c>
      <c r="J6" s="46">
        <f>$C$7*G6</f>
        <v>5.2749729768333351</v>
      </c>
      <c r="L6" s="34">
        <v>525</v>
      </c>
      <c r="M6" s="107">
        <f t="shared" si="1"/>
        <v>1.1439270000000001E-2</v>
      </c>
      <c r="O6" s="34" t="s">
        <v>13</v>
      </c>
      <c r="P6" s="34" t="s">
        <v>365</v>
      </c>
      <c r="Q6" s="34" t="s">
        <v>200</v>
      </c>
      <c r="R6" s="34" t="s">
        <v>343</v>
      </c>
      <c r="S6" s="2">
        <v>41466</v>
      </c>
      <c r="T6" s="34" t="s">
        <v>366</v>
      </c>
      <c r="U6" s="34">
        <f t="shared" si="0"/>
        <v>98.911788922999989</v>
      </c>
      <c r="V6" s="34" t="s">
        <v>1</v>
      </c>
      <c r="W6" s="34" t="s">
        <v>345</v>
      </c>
      <c r="X6" s="34" t="s">
        <v>204</v>
      </c>
      <c r="Y6" s="34" t="s">
        <v>205</v>
      </c>
      <c r="Z6" s="34" t="s">
        <v>206</v>
      </c>
      <c r="AA6" s="34" t="s">
        <v>207</v>
      </c>
      <c r="AB6" s="34" t="s">
        <v>208</v>
      </c>
      <c r="AC6" s="43" t="s">
        <v>346</v>
      </c>
      <c r="AD6" s="34">
        <v>5</v>
      </c>
      <c r="AE6" s="34">
        <v>5</v>
      </c>
      <c r="AF6" s="34">
        <v>4</v>
      </c>
      <c r="AG6" s="34" t="s">
        <v>210</v>
      </c>
      <c r="AH6" s="34">
        <v>0</v>
      </c>
      <c r="AI6" s="34">
        <v>2.5</v>
      </c>
      <c r="AJ6" s="34" t="s">
        <v>11</v>
      </c>
      <c r="AK6" s="27">
        <v>5</v>
      </c>
      <c r="AL6" s="34" t="s">
        <v>208</v>
      </c>
      <c r="AM6" s="34">
        <v>525</v>
      </c>
      <c r="AN6" s="34">
        <v>1.143927E-2</v>
      </c>
      <c r="AO6" s="44" t="b">
        <v>0</v>
      </c>
      <c r="AP6" s="34">
        <v>-99</v>
      </c>
      <c r="AQ6" s="34" t="s">
        <v>347</v>
      </c>
      <c r="AR6" s="34" t="s">
        <v>212</v>
      </c>
      <c r="AS6" s="34" t="s">
        <v>230</v>
      </c>
      <c r="AT6" s="34"/>
      <c r="AU6" s="34">
        <v>12140</v>
      </c>
      <c r="AV6" s="34">
        <v>0</v>
      </c>
      <c r="AW6" s="34">
        <v>0</v>
      </c>
      <c r="AX6" s="34" t="s">
        <v>225</v>
      </c>
      <c r="AY6" s="34" t="s">
        <v>231</v>
      </c>
      <c r="AZ6" s="34">
        <v>24.31</v>
      </c>
      <c r="BA6" s="34">
        <v>0</v>
      </c>
      <c r="BB6" s="34" t="s">
        <v>348</v>
      </c>
      <c r="BC6" s="34">
        <v>0</v>
      </c>
      <c r="BD6" s="34">
        <v>47</v>
      </c>
      <c r="BE6" s="34"/>
      <c r="BF6" s="34"/>
      <c r="BG6" s="34"/>
      <c r="BH6" s="34" t="s">
        <v>216</v>
      </c>
      <c r="BI6" s="34" t="s">
        <v>217</v>
      </c>
      <c r="BJ6" s="34" t="s">
        <v>349</v>
      </c>
      <c r="BK6" s="34"/>
      <c r="BL6" s="34"/>
      <c r="BM6" s="34" t="s">
        <v>1</v>
      </c>
      <c r="BN6" s="34">
        <v>1.2</v>
      </c>
      <c r="BO6" s="34">
        <f t="shared" si="2"/>
        <v>-1.0882110770000111</v>
      </c>
    </row>
    <row r="7" spans="1:67">
      <c r="A7" s="79" t="s">
        <v>364</v>
      </c>
      <c r="B7" s="80">
        <v>626</v>
      </c>
      <c r="C7" s="97">
        <v>14.515610833333339</v>
      </c>
      <c r="D7" s="29" t="s">
        <v>311</v>
      </c>
      <c r="E7" s="65">
        <v>3254</v>
      </c>
      <c r="F7" s="65" t="s">
        <v>67</v>
      </c>
      <c r="G7" s="65">
        <f>G2</f>
        <v>0.1328</v>
      </c>
      <c r="H7" s="65"/>
      <c r="I7" s="46">
        <v>3254</v>
      </c>
      <c r="J7" s="46">
        <f>$C$16*G7</f>
        <v>0.38553462373333347</v>
      </c>
      <c r="L7" s="34">
        <v>613</v>
      </c>
      <c r="M7" s="107">
        <f t="shared" si="1"/>
        <v>0.1801575</v>
      </c>
      <c r="O7" s="34" t="s">
        <v>13</v>
      </c>
      <c r="P7" s="34" t="s">
        <v>365</v>
      </c>
      <c r="Q7" s="34" t="s">
        <v>200</v>
      </c>
      <c r="R7" s="34" t="s">
        <v>343</v>
      </c>
      <c r="S7" s="2">
        <v>41466</v>
      </c>
      <c r="T7" s="34" t="s">
        <v>366</v>
      </c>
      <c r="U7" s="34">
        <f t="shared" si="0"/>
        <v>98.911788922999989</v>
      </c>
      <c r="V7" s="34" t="s">
        <v>1</v>
      </c>
      <c r="W7" s="34" t="s">
        <v>345</v>
      </c>
      <c r="X7" s="34" t="s">
        <v>204</v>
      </c>
      <c r="Y7" s="34" t="s">
        <v>205</v>
      </c>
      <c r="Z7" s="34" t="s">
        <v>206</v>
      </c>
      <c r="AA7" s="34" t="s">
        <v>207</v>
      </c>
      <c r="AB7" s="34" t="s">
        <v>208</v>
      </c>
      <c r="AC7" s="43" t="s">
        <v>346</v>
      </c>
      <c r="AD7" s="34">
        <v>5</v>
      </c>
      <c r="AE7" s="34">
        <v>5</v>
      </c>
      <c r="AF7" s="34">
        <v>4</v>
      </c>
      <c r="AG7" s="34" t="s">
        <v>210</v>
      </c>
      <c r="AH7" s="34">
        <v>0</v>
      </c>
      <c r="AI7" s="34">
        <v>2.5</v>
      </c>
      <c r="AJ7" s="34" t="s">
        <v>11</v>
      </c>
      <c r="AK7" s="27">
        <v>5</v>
      </c>
      <c r="AL7" s="34" t="s">
        <v>208</v>
      </c>
      <c r="AM7" s="34">
        <v>613</v>
      </c>
      <c r="AN7" s="34">
        <v>0.1801575</v>
      </c>
      <c r="AO7" s="44" t="b">
        <v>0</v>
      </c>
      <c r="AP7" s="34">
        <v>-99</v>
      </c>
      <c r="AQ7" s="34" t="s">
        <v>347</v>
      </c>
      <c r="AR7" s="34" t="s">
        <v>236</v>
      </c>
      <c r="AS7" s="34" t="s">
        <v>237</v>
      </c>
      <c r="AT7" s="34"/>
      <c r="AU7" s="34">
        <v>12306</v>
      </c>
      <c r="AV7" s="34">
        <v>0</v>
      </c>
      <c r="AW7" s="34">
        <v>0</v>
      </c>
      <c r="AX7" s="34" t="s">
        <v>232</v>
      </c>
      <c r="AY7" s="34" t="s">
        <v>238</v>
      </c>
      <c r="AZ7" s="34">
        <v>62.004899999999999</v>
      </c>
      <c r="BA7" s="34">
        <v>0</v>
      </c>
      <c r="BB7" s="34" t="s">
        <v>348</v>
      </c>
      <c r="BC7" s="34">
        <v>0</v>
      </c>
      <c r="BD7" s="34">
        <v>47</v>
      </c>
      <c r="BE7" s="34"/>
      <c r="BF7" s="34"/>
      <c r="BG7" s="34"/>
      <c r="BH7" s="34" t="s">
        <v>216</v>
      </c>
      <c r="BI7" s="34" t="s">
        <v>217</v>
      </c>
      <c r="BJ7" s="34" t="s">
        <v>349</v>
      </c>
      <c r="BK7" s="34"/>
      <c r="BL7" s="34"/>
      <c r="BM7" s="34" t="s">
        <v>1</v>
      </c>
      <c r="BN7" s="34">
        <v>1.2</v>
      </c>
      <c r="BO7" s="34">
        <f t="shared" si="2"/>
        <v>-1.0882110770000111</v>
      </c>
    </row>
    <row r="8" spans="1:67">
      <c r="A8" s="79" t="s">
        <v>364</v>
      </c>
      <c r="B8" s="80">
        <v>669</v>
      </c>
      <c r="C8" s="80">
        <v>1.9473029999999999E-2</v>
      </c>
      <c r="E8" s="65">
        <v>3253</v>
      </c>
      <c r="F8" s="65" t="s">
        <v>66</v>
      </c>
      <c r="G8" s="65">
        <f t="shared" ref="G8:G11" si="3">G3</f>
        <v>5.4199999999999998E-2</v>
      </c>
      <c r="H8" s="65"/>
      <c r="I8" s="46">
        <v>3253</v>
      </c>
      <c r="J8" s="46">
        <f>$C$16*G8</f>
        <v>0.15734922143333338</v>
      </c>
      <c r="L8" s="34">
        <v>669</v>
      </c>
      <c r="M8" s="107">
        <f t="shared" si="1"/>
        <v>1.9473029999999999E-2</v>
      </c>
      <c r="O8" s="34" t="s">
        <v>13</v>
      </c>
      <c r="P8" s="34" t="s">
        <v>365</v>
      </c>
      <c r="Q8" s="34" t="s">
        <v>200</v>
      </c>
      <c r="R8" s="34" t="s">
        <v>343</v>
      </c>
      <c r="S8" s="2">
        <v>41466</v>
      </c>
      <c r="T8" s="34" t="s">
        <v>366</v>
      </c>
      <c r="U8" s="34">
        <f t="shared" si="0"/>
        <v>98.911788922999989</v>
      </c>
      <c r="V8" s="34" t="s">
        <v>1</v>
      </c>
      <c r="W8" s="34" t="s">
        <v>345</v>
      </c>
      <c r="X8" s="34" t="s">
        <v>204</v>
      </c>
      <c r="Y8" s="34" t="s">
        <v>205</v>
      </c>
      <c r="Z8" s="34" t="s">
        <v>206</v>
      </c>
      <c r="AA8" s="34" t="s">
        <v>207</v>
      </c>
      <c r="AB8" s="34" t="s">
        <v>208</v>
      </c>
      <c r="AC8" s="43" t="s">
        <v>346</v>
      </c>
      <c r="AD8" s="34">
        <v>5</v>
      </c>
      <c r="AE8" s="34">
        <v>5</v>
      </c>
      <c r="AF8" s="34">
        <v>4</v>
      </c>
      <c r="AG8" s="34" t="s">
        <v>210</v>
      </c>
      <c r="AH8" s="34">
        <v>0</v>
      </c>
      <c r="AI8" s="34">
        <v>2.5</v>
      </c>
      <c r="AJ8" s="34" t="s">
        <v>11</v>
      </c>
      <c r="AK8" s="27">
        <v>5</v>
      </c>
      <c r="AL8" s="34" t="s">
        <v>208</v>
      </c>
      <c r="AM8" s="34">
        <v>669</v>
      </c>
      <c r="AN8" s="34">
        <v>1.9473029999999999E-2</v>
      </c>
      <c r="AO8" s="44" t="b">
        <v>0</v>
      </c>
      <c r="AP8" s="34">
        <v>-99</v>
      </c>
      <c r="AQ8" s="34" t="s">
        <v>347</v>
      </c>
      <c r="AR8" s="34" t="s">
        <v>212</v>
      </c>
      <c r="AS8" s="2">
        <v>2023695</v>
      </c>
      <c r="AT8" s="34"/>
      <c r="AU8" s="34">
        <v>12180</v>
      </c>
      <c r="AV8" s="34">
        <v>0</v>
      </c>
      <c r="AW8" s="34">
        <v>0</v>
      </c>
      <c r="AX8" s="34" t="s">
        <v>313</v>
      </c>
      <c r="AY8" s="34" t="s">
        <v>312</v>
      </c>
      <c r="AZ8" s="34">
        <v>39.1</v>
      </c>
      <c r="BA8" s="34">
        <v>0</v>
      </c>
      <c r="BB8" s="34" t="s">
        <v>348</v>
      </c>
      <c r="BC8" s="34">
        <v>0</v>
      </c>
      <c r="BD8" s="34">
        <v>47</v>
      </c>
      <c r="BE8" s="34"/>
      <c r="BF8" s="34"/>
      <c r="BG8" s="34"/>
      <c r="BH8" s="34" t="s">
        <v>216</v>
      </c>
      <c r="BI8" s="34" t="s">
        <v>217</v>
      </c>
      <c r="BJ8" s="34" t="s">
        <v>349</v>
      </c>
      <c r="BK8" s="34"/>
      <c r="BL8" s="34"/>
      <c r="BM8" s="34" t="s">
        <v>1</v>
      </c>
      <c r="BN8" s="34">
        <v>1.2</v>
      </c>
      <c r="BO8" s="34">
        <f t="shared" si="2"/>
        <v>-1.0882110770000111</v>
      </c>
    </row>
    <row r="9" spans="1:67">
      <c r="A9" s="79" t="s">
        <v>364</v>
      </c>
      <c r="B9" s="80">
        <v>694</v>
      </c>
      <c r="C9" s="80">
        <v>0.21871197999999997</v>
      </c>
      <c r="E9" s="65">
        <v>3252</v>
      </c>
      <c r="F9" s="65" t="s">
        <v>65</v>
      </c>
      <c r="G9" s="65">
        <f t="shared" si="3"/>
        <v>8.5699999999999998E-2</v>
      </c>
      <c r="H9" s="65"/>
      <c r="I9" s="46">
        <v>3252</v>
      </c>
      <c r="J9" s="46">
        <f>$C$16*G9</f>
        <v>0.24879756968333341</v>
      </c>
      <c r="L9" s="34">
        <v>694</v>
      </c>
      <c r="M9" s="107">
        <f t="shared" si="1"/>
        <v>0.21871197999999997</v>
      </c>
      <c r="O9" s="34" t="s">
        <v>13</v>
      </c>
      <c r="P9" s="34" t="s">
        <v>365</v>
      </c>
      <c r="Q9" s="34" t="s">
        <v>200</v>
      </c>
      <c r="R9" s="34" t="s">
        <v>343</v>
      </c>
      <c r="S9" s="2">
        <v>41466</v>
      </c>
      <c r="T9" s="34" t="s">
        <v>366</v>
      </c>
      <c r="U9" s="34">
        <f t="shared" si="0"/>
        <v>98.911788922999989</v>
      </c>
      <c r="V9" s="34" t="s">
        <v>1</v>
      </c>
      <c r="W9" s="34" t="s">
        <v>345</v>
      </c>
      <c r="X9" s="34" t="s">
        <v>204</v>
      </c>
      <c r="Y9" s="34" t="s">
        <v>205</v>
      </c>
      <c r="Z9" s="34" t="s">
        <v>206</v>
      </c>
      <c r="AA9" s="34" t="s">
        <v>207</v>
      </c>
      <c r="AB9" s="34" t="s">
        <v>208</v>
      </c>
      <c r="AC9" s="43" t="s">
        <v>346</v>
      </c>
      <c r="AD9" s="34">
        <v>5</v>
      </c>
      <c r="AE9" s="34">
        <v>5</v>
      </c>
      <c r="AF9" s="34">
        <v>4</v>
      </c>
      <c r="AG9" s="34" t="s">
        <v>210</v>
      </c>
      <c r="AH9" s="34">
        <v>0</v>
      </c>
      <c r="AI9" s="34">
        <v>2.5</v>
      </c>
      <c r="AJ9" s="34" t="s">
        <v>11</v>
      </c>
      <c r="AK9" s="27">
        <v>5</v>
      </c>
      <c r="AL9" s="34" t="s">
        <v>208</v>
      </c>
      <c r="AM9" s="34">
        <v>694</v>
      </c>
      <c r="AN9" s="34">
        <v>0.21871198</v>
      </c>
      <c r="AO9" s="44" t="b">
        <v>0</v>
      </c>
      <c r="AP9" s="34">
        <v>-99</v>
      </c>
      <c r="AQ9" s="34" t="s">
        <v>347</v>
      </c>
      <c r="AR9" s="34" t="s">
        <v>212</v>
      </c>
      <c r="AS9" s="34" t="s">
        <v>315</v>
      </c>
      <c r="AT9" s="34"/>
      <c r="AU9" s="34">
        <v>12165</v>
      </c>
      <c r="AV9" s="34">
        <v>0</v>
      </c>
      <c r="AW9" s="34">
        <v>0</v>
      </c>
      <c r="AX9" s="34" t="s">
        <v>316</v>
      </c>
      <c r="AY9" s="34" t="s">
        <v>314</v>
      </c>
      <c r="AZ9" s="34">
        <v>28.09</v>
      </c>
      <c r="BA9" s="34">
        <v>0</v>
      </c>
      <c r="BB9" s="34" t="s">
        <v>348</v>
      </c>
      <c r="BC9" s="34">
        <v>0</v>
      </c>
      <c r="BD9" s="34">
        <v>47</v>
      </c>
      <c r="BE9" s="34"/>
      <c r="BF9" s="34"/>
      <c r="BG9" s="34"/>
      <c r="BH9" s="34" t="s">
        <v>216</v>
      </c>
      <c r="BI9" s="34" t="s">
        <v>217</v>
      </c>
      <c r="BJ9" s="34" t="s">
        <v>349</v>
      </c>
      <c r="BK9" s="34"/>
      <c r="BL9" s="34"/>
      <c r="BM9" s="34" t="s">
        <v>1</v>
      </c>
      <c r="BN9" s="34">
        <v>1.2</v>
      </c>
      <c r="BO9" s="34">
        <f t="shared" si="2"/>
        <v>-1.0882110770000111</v>
      </c>
    </row>
    <row r="10" spans="1:67">
      <c r="A10" s="79" t="s">
        <v>364</v>
      </c>
      <c r="B10" s="80">
        <v>696</v>
      </c>
      <c r="C10" s="80">
        <v>3.462722E-2</v>
      </c>
      <c r="E10" s="65">
        <v>3251</v>
      </c>
      <c r="F10" s="65" t="s">
        <v>64</v>
      </c>
      <c r="G10" s="65">
        <f t="shared" si="3"/>
        <v>0.3639</v>
      </c>
      <c r="H10" s="65"/>
      <c r="I10" s="46">
        <v>3251</v>
      </c>
      <c r="J10" s="46">
        <f>$C$16*G10</f>
        <v>1.0564461564500005</v>
      </c>
      <c r="L10" s="34">
        <v>696</v>
      </c>
      <c r="M10" s="107">
        <f t="shared" si="1"/>
        <v>3.462722E-2</v>
      </c>
      <c r="O10" s="34" t="s">
        <v>13</v>
      </c>
      <c r="P10" s="34" t="s">
        <v>365</v>
      </c>
      <c r="Q10" s="34" t="s">
        <v>200</v>
      </c>
      <c r="R10" s="34" t="s">
        <v>343</v>
      </c>
      <c r="S10" s="2">
        <v>41466</v>
      </c>
      <c r="T10" s="34" t="s">
        <v>366</v>
      </c>
      <c r="U10" s="34">
        <f t="shared" si="0"/>
        <v>98.911788922999989</v>
      </c>
      <c r="V10" s="34" t="s">
        <v>1</v>
      </c>
      <c r="W10" s="34" t="s">
        <v>345</v>
      </c>
      <c r="X10" s="34" t="s">
        <v>204</v>
      </c>
      <c r="Y10" s="34" t="s">
        <v>205</v>
      </c>
      <c r="Z10" s="34" t="s">
        <v>206</v>
      </c>
      <c r="AA10" s="34" t="s">
        <v>207</v>
      </c>
      <c r="AB10" s="34" t="s">
        <v>208</v>
      </c>
      <c r="AC10" s="43" t="s">
        <v>346</v>
      </c>
      <c r="AD10" s="34">
        <v>5</v>
      </c>
      <c r="AE10" s="34">
        <v>5</v>
      </c>
      <c r="AF10" s="34">
        <v>4</v>
      </c>
      <c r="AG10" s="34" t="s">
        <v>210</v>
      </c>
      <c r="AH10" s="34">
        <v>0</v>
      </c>
      <c r="AI10" s="34">
        <v>2.5</v>
      </c>
      <c r="AJ10" s="34" t="s">
        <v>11</v>
      </c>
      <c r="AK10" s="27">
        <v>5</v>
      </c>
      <c r="AL10" s="34" t="s">
        <v>208</v>
      </c>
      <c r="AM10" s="34">
        <v>696</v>
      </c>
      <c r="AN10" s="34">
        <v>3.462722E-2</v>
      </c>
      <c r="AO10" s="44" t="b">
        <v>0</v>
      </c>
      <c r="AP10" s="34">
        <v>-99</v>
      </c>
      <c r="AQ10" s="34" t="s">
        <v>347</v>
      </c>
      <c r="AR10" s="34" t="s">
        <v>212</v>
      </c>
      <c r="AS10" s="34" t="s">
        <v>243</v>
      </c>
      <c r="AT10" s="34"/>
      <c r="AU10" s="34">
        <v>12184</v>
      </c>
      <c r="AV10" s="34">
        <v>0</v>
      </c>
      <c r="AW10" s="34">
        <v>0</v>
      </c>
      <c r="AX10" s="34" t="s">
        <v>242</v>
      </c>
      <c r="AY10" s="34" t="s">
        <v>244</v>
      </c>
      <c r="AZ10" s="34">
        <v>22.99</v>
      </c>
      <c r="BA10" s="34">
        <v>0</v>
      </c>
      <c r="BB10" s="34" t="s">
        <v>348</v>
      </c>
      <c r="BC10" s="34">
        <v>0</v>
      </c>
      <c r="BD10" s="34">
        <v>47</v>
      </c>
      <c r="BE10" s="34"/>
      <c r="BF10" s="34"/>
      <c r="BG10" s="34"/>
      <c r="BH10" s="34" t="s">
        <v>216</v>
      </c>
      <c r="BI10" s="34" t="s">
        <v>217</v>
      </c>
      <c r="BJ10" s="34" t="s">
        <v>349</v>
      </c>
      <c r="BK10" s="34"/>
      <c r="BL10" s="34"/>
      <c r="BM10" s="34" t="s">
        <v>1</v>
      </c>
      <c r="BN10" s="34">
        <v>1.2</v>
      </c>
      <c r="BO10" s="34">
        <f t="shared" si="2"/>
        <v>-1.0882110770000111</v>
      </c>
    </row>
    <row r="11" spans="1:67">
      <c r="A11" s="79" t="s">
        <v>364</v>
      </c>
      <c r="B11" s="80">
        <v>699</v>
      </c>
      <c r="C11" s="80">
        <v>1.0283692</v>
      </c>
      <c r="E11" s="65">
        <v>3250</v>
      </c>
      <c r="F11" s="65" t="s">
        <v>62</v>
      </c>
      <c r="G11" s="65">
        <f t="shared" si="3"/>
        <v>0.3634</v>
      </c>
      <c r="H11" s="65"/>
      <c r="I11" s="46">
        <v>3250</v>
      </c>
      <c r="J11" s="46">
        <f>$C$16*G11</f>
        <v>1.0549945953666671</v>
      </c>
      <c r="L11" s="34">
        <v>699</v>
      </c>
      <c r="M11" s="107">
        <f t="shared" si="1"/>
        <v>1.0283692</v>
      </c>
      <c r="O11" s="34" t="s">
        <v>13</v>
      </c>
      <c r="P11" s="34" t="s">
        <v>365</v>
      </c>
      <c r="Q11" s="34" t="s">
        <v>200</v>
      </c>
      <c r="R11" s="34" t="s">
        <v>343</v>
      </c>
      <c r="S11" s="2">
        <v>41466</v>
      </c>
      <c r="T11" s="34" t="s">
        <v>366</v>
      </c>
      <c r="U11" s="34">
        <f t="shared" si="0"/>
        <v>98.911788922999989</v>
      </c>
      <c r="V11" s="34" t="s">
        <v>1</v>
      </c>
      <c r="W11" s="34" t="s">
        <v>345</v>
      </c>
      <c r="X11" s="34" t="s">
        <v>204</v>
      </c>
      <c r="Y11" s="34" t="s">
        <v>205</v>
      </c>
      <c r="Z11" s="34" t="s">
        <v>206</v>
      </c>
      <c r="AA11" s="34" t="s">
        <v>207</v>
      </c>
      <c r="AB11" s="34" t="s">
        <v>208</v>
      </c>
      <c r="AC11" s="43" t="s">
        <v>346</v>
      </c>
      <c r="AD11" s="34">
        <v>5</v>
      </c>
      <c r="AE11" s="34">
        <v>5</v>
      </c>
      <c r="AF11" s="34">
        <v>4</v>
      </c>
      <c r="AG11" s="34" t="s">
        <v>210</v>
      </c>
      <c r="AH11" s="34">
        <v>0</v>
      </c>
      <c r="AI11" s="34">
        <v>2.5</v>
      </c>
      <c r="AJ11" s="34" t="s">
        <v>11</v>
      </c>
      <c r="AK11" s="27">
        <v>5</v>
      </c>
      <c r="AL11" s="34" t="s">
        <v>208</v>
      </c>
      <c r="AM11" s="34">
        <v>699</v>
      </c>
      <c r="AN11" s="34">
        <v>1.0283692</v>
      </c>
      <c r="AO11" s="44" t="b">
        <v>0</v>
      </c>
      <c r="AP11" s="34">
        <v>-99</v>
      </c>
      <c r="AQ11" s="34" t="s">
        <v>347</v>
      </c>
      <c r="AR11" s="34" t="s">
        <v>236</v>
      </c>
      <c r="AS11" s="34" t="s">
        <v>246</v>
      </c>
      <c r="AT11" s="34"/>
      <c r="AU11" s="34">
        <v>12403</v>
      </c>
      <c r="AV11" s="34">
        <v>0</v>
      </c>
      <c r="AW11" s="34">
        <v>0</v>
      </c>
      <c r="AX11" s="34" t="s">
        <v>245</v>
      </c>
      <c r="AY11" s="34" t="s">
        <v>247</v>
      </c>
      <c r="AZ11" s="34">
        <v>96.057599999999994</v>
      </c>
      <c r="BA11" s="34">
        <v>0</v>
      </c>
      <c r="BB11" s="34" t="s">
        <v>348</v>
      </c>
      <c r="BC11" s="34">
        <v>0</v>
      </c>
      <c r="BD11" s="34">
        <v>47</v>
      </c>
      <c r="BE11" s="34"/>
      <c r="BF11" s="34"/>
      <c r="BG11" s="34"/>
      <c r="BH11" s="34" t="s">
        <v>216</v>
      </c>
      <c r="BI11" s="34" t="s">
        <v>217</v>
      </c>
      <c r="BJ11" s="34" t="s">
        <v>349</v>
      </c>
      <c r="BK11" s="34"/>
      <c r="BL11" s="34"/>
      <c r="BM11" s="34" t="s">
        <v>1</v>
      </c>
      <c r="BN11" s="34">
        <v>1.2</v>
      </c>
      <c r="BO11" s="34">
        <f t="shared" si="2"/>
        <v>-1.0882110770000111</v>
      </c>
    </row>
    <row r="12" spans="1:67">
      <c r="A12" s="79" t="s">
        <v>364</v>
      </c>
      <c r="B12" s="80">
        <v>715</v>
      </c>
      <c r="C12" s="80">
        <v>8.6699629999999993E-3</v>
      </c>
      <c r="L12" s="34">
        <v>715</v>
      </c>
      <c r="M12" s="107">
        <f t="shared" si="1"/>
        <v>8.6699629999999993E-3</v>
      </c>
      <c r="O12" s="34" t="s">
        <v>13</v>
      </c>
      <c r="P12" s="34" t="s">
        <v>365</v>
      </c>
      <c r="Q12" s="34" t="s">
        <v>200</v>
      </c>
      <c r="R12" s="34" t="s">
        <v>343</v>
      </c>
      <c r="S12" s="2">
        <v>41466</v>
      </c>
      <c r="T12" s="34" t="s">
        <v>366</v>
      </c>
      <c r="U12" s="34">
        <f t="shared" si="0"/>
        <v>98.911788922999989</v>
      </c>
      <c r="V12" s="34" t="s">
        <v>1</v>
      </c>
      <c r="W12" s="34" t="s">
        <v>345</v>
      </c>
      <c r="X12" s="34" t="s">
        <v>204</v>
      </c>
      <c r="Y12" s="34" t="s">
        <v>205</v>
      </c>
      <c r="Z12" s="34" t="s">
        <v>206</v>
      </c>
      <c r="AA12" s="34" t="s">
        <v>207</v>
      </c>
      <c r="AB12" s="34" t="s">
        <v>208</v>
      </c>
      <c r="AC12" s="43" t="s">
        <v>346</v>
      </c>
      <c r="AD12" s="34">
        <v>5</v>
      </c>
      <c r="AE12" s="34">
        <v>5</v>
      </c>
      <c r="AF12" s="34">
        <v>4</v>
      </c>
      <c r="AG12" s="34" t="s">
        <v>210</v>
      </c>
      <c r="AH12" s="34">
        <v>0</v>
      </c>
      <c r="AI12" s="34">
        <v>2.5</v>
      </c>
      <c r="AJ12" s="34" t="s">
        <v>11</v>
      </c>
      <c r="AK12" s="27">
        <v>5</v>
      </c>
      <c r="AL12" s="34" t="s">
        <v>208</v>
      </c>
      <c r="AM12" s="34">
        <v>715</v>
      </c>
      <c r="AN12" s="34">
        <v>8.6699629999999993E-3</v>
      </c>
      <c r="AO12" s="44" t="b">
        <v>0</v>
      </c>
      <c r="AP12" s="34">
        <v>-99</v>
      </c>
      <c r="AQ12" s="34" t="s">
        <v>347</v>
      </c>
      <c r="AR12" s="34" t="s">
        <v>212</v>
      </c>
      <c r="AS12" s="34" t="s">
        <v>318</v>
      </c>
      <c r="AT12" s="34"/>
      <c r="AU12" s="34">
        <v>12161</v>
      </c>
      <c r="AV12" s="34">
        <v>0</v>
      </c>
      <c r="AW12" s="34">
        <v>0</v>
      </c>
      <c r="AX12" s="34" t="s">
        <v>319</v>
      </c>
      <c r="AY12" s="34" t="s">
        <v>317</v>
      </c>
      <c r="AZ12" s="34">
        <v>47.87</v>
      </c>
      <c r="BA12" s="34">
        <v>0</v>
      </c>
      <c r="BB12" s="34" t="s">
        <v>348</v>
      </c>
      <c r="BC12" s="34">
        <v>0</v>
      </c>
      <c r="BD12" s="34">
        <v>47</v>
      </c>
      <c r="BE12" s="34"/>
      <c r="BF12" s="34"/>
      <c r="BG12" s="34"/>
      <c r="BH12" s="34" t="s">
        <v>216</v>
      </c>
      <c r="BI12" s="34" t="s">
        <v>217</v>
      </c>
      <c r="BJ12" s="34" t="s">
        <v>349</v>
      </c>
      <c r="BK12" s="34"/>
      <c r="BL12" s="34"/>
      <c r="BM12" s="34" t="s">
        <v>1</v>
      </c>
      <c r="BN12" s="34">
        <v>1.2</v>
      </c>
      <c r="BO12" s="34">
        <f t="shared" si="2"/>
        <v>-1.0882110770000111</v>
      </c>
    </row>
    <row r="13" spans="1:67">
      <c r="A13" s="79" t="s">
        <v>364</v>
      </c>
      <c r="B13" s="80">
        <v>784</v>
      </c>
      <c r="C13" s="80">
        <v>0.35775709999999999</v>
      </c>
      <c r="F13" s="136" t="s">
        <v>367</v>
      </c>
      <c r="L13" s="34">
        <v>784</v>
      </c>
      <c r="M13" s="107">
        <f t="shared" si="1"/>
        <v>0.35775709999999999</v>
      </c>
      <c r="O13" s="34" t="s">
        <v>13</v>
      </c>
      <c r="P13" s="34" t="s">
        <v>365</v>
      </c>
      <c r="Q13" s="34" t="s">
        <v>200</v>
      </c>
      <c r="R13" s="34" t="s">
        <v>343</v>
      </c>
      <c r="S13" s="2">
        <v>41466</v>
      </c>
      <c r="T13" s="34" t="s">
        <v>366</v>
      </c>
      <c r="U13" s="34">
        <f t="shared" si="0"/>
        <v>98.911788922999989</v>
      </c>
      <c r="V13" s="34" t="s">
        <v>1</v>
      </c>
      <c r="W13" s="34" t="s">
        <v>345</v>
      </c>
      <c r="X13" s="34" t="s">
        <v>204</v>
      </c>
      <c r="Y13" s="34" t="s">
        <v>205</v>
      </c>
      <c r="Z13" s="34" t="s">
        <v>206</v>
      </c>
      <c r="AA13" s="34" t="s">
        <v>207</v>
      </c>
      <c r="AB13" s="34" t="s">
        <v>208</v>
      </c>
      <c r="AC13" s="43" t="s">
        <v>346</v>
      </c>
      <c r="AD13" s="34">
        <v>5</v>
      </c>
      <c r="AE13" s="34">
        <v>5</v>
      </c>
      <c r="AF13" s="34">
        <v>4</v>
      </c>
      <c r="AG13" s="34" t="s">
        <v>210</v>
      </c>
      <c r="AH13" s="34">
        <v>0</v>
      </c>
      <c r="AI13" s="34">
        <v>2.5</v>
      </c>
      <c r="AJ13" s="34" t="s">
        <v>11</v>
      </c>
      <c r="AK13" s="27">
        <v>5</v>
      </c>
      <c r="AL13" s="34" t="s">
        <v>208</v>
      </c>
      <c r="AM13" s="34">
        <v>784</v>
      </c>
      <c r="AN13" s="34">
        <v>0.35775709999999999</v>
      </c>
      <c r="AO13" s="44" t="b">
        <v>0</v>
      </c>
      <c r="AP13" s="34">
        <v>-99</v>
      </c>
      <c r="AQ13" s="34" t="s">
        <v>347</v>
      </c>
      <c r="AR13" s="34" t="s">
        <v>229</v>
      </c>
      <c r="AS13" s="34" t="s">
        <v>252</v>
      </c>
      <c r="AT13" s="34"/>
      <c r="AU13" s="34">
        <v>88301</v>
      </c>
      <c r="AV13" s="34">
        <v>0</v>
      </c>
      <c r="AW13" s="34">
        <v>0</v>
      </c>
      <c r="AX13" s="34" t="s">
        <v>251</v>
      </c>
      <c r="AY13" s="34" t="s">
        <v>253</v>
      </c>
      <c r="AZ13" s="34">
        <v>18.0383</v>
      </c>
      <c r="BA13" s="34">
        <v>0</v>
      </c>
      <c r="BB13" s="34" t="s">
        <v>348</v>
      </c>
      <c r="BC13" s="34">
        <v>0</v>
      </c>
      <c r="BD13" s="34">
        <v>47</v>
      </c>
      <c r="BE13" s="34"/>
      <c r="BF13" s="34"/>
      <c r="BG13" s="34"/>
      <c r="BH13" s="34" t="s">
        <v>216</v>
      </c>
      <c r="BI13" s="34" t="s">
        <v>217</v>
      </c>
      <c r="BJ13" s="34" t="s">
        <v>349</v>
      </c>
      <c r="BK13" s="34"/>
      <c r="BL13" s="34"/>
      <c r="BM13" s="34" t="s">
        <v>1</v>
      </c>
      <c r="BN13" s="34">
        <v>1.2</v>
      </c>
      <c r="BO13" s="34">
        <f t="shared" si="2"/>
        <v>-1.0882110770000111</v>
      </c>
    </row>
    <row r="14" spans="1:67">
      <c r="A14" s="79" t="s">
        <v>364</v>
      </c>
      <c r="B14" s="80">
        <v>795</v>
      </c>
      <c r="C14" s="80">
        <v>0.12787941999999999</v>
      </c>
      <c r="F14" s="137" t="s">
        <v>351</v>
      </c>
      <c r="L14" s="34">
        <v>795</v>
      </c>
      <c r="M14" s="107">
        <f t="shared" si="1"/>
        <v>0.12787941999999999</v>
      </c>
      <c r="O14" s="34" t="s">
        <v>13</v>
      </c>
      <c r="P14" s="34" t="s">
        <v>365</v>
      </c>
      <c r="Q14" s="34" t="s">
        <v>200</v>
      </c>
      <c r="R14" s="34" t="s">
        <v>343</v>
      </c>
      <c r="S14" s="2">
        <v>41466</v>
      </c>
      <c r="T14" s="34" t="s">
        <v>366</v>
      </c>
      <c r="U14" s="34">
        <f t="shared" si="0"/>
        <v>98.911788922999989</v>
      </c>
      <c r="V14" s="34" t="s">
        <v>1</v>
      </c>
      <c r="W14" s="34" t="s">
        <v>345</v>
      </c>
      <c r="X14" s="34" t="s">
        <v>204</v>
      </c>
      <c r="Y14" s="34" t="s">
        <v>205</v>
      </c>
      <c r="Z14" s="34" t="s">
        <v>206</v>
      </c>
      <c r="AA14" s="34" t="s">
        <v>207</v>
      </c>
      <c r="AB14" s="34" t="s">
        <v>208</v>
      </c>
      <c r="AC14" s="43" t="s">
        <v>346</v>
      </c>
      <c r="AD14" s="34">
        <v>5</v>
      </c>
      <c r="AE14" s="34">
        <v>5</v>
      </c>
      <c r="AF14" s="34">
        <v>4</v>
      </c>
      <c r="AG14" s="34" t="s">
        <v>210</v>
      </c>
      <c r="AH14" s="34">
        <v>0</v>
      </c>
      <c r="AI14" s="34">
        <v>2.5</v>
      </c>
      <c r="AJ14" s="34" t="s">
        <v>11</v>
      </c>
      <c r="AK14" s="27">
        <v>5</v>
      </c>
      <c r="AL14" s="34" t="s">
        <v>208</v>
      </c>
      <c r="AM14" s="34">
        <v>795</v>
      </c>
      <c r="AN14" s="34">
        <v>0.12787941999999999</v>
      </c>
      <c r="AO14" s="44" t="b">
        <v>0</v>
      </c>
      <c r="AP14" s="34">
        <v>-99</v>
      </c>
      <c r="AQ14" s="34" t="s">
        <v>347</v>
      </c>
      <c r="AR14" s="34" t="s">
        <v>212</v>
      </c>
      <c r="AS14" s="34" t="s">
        <v>255</v>
      </c>
      <c r="AT14" s="34"/>
      <c r="AU14" s="34">
        <v>84115</v>
      </c>
      <c r="AV14" s="34">
        <v>0</v>
      </c>
      <c r="AW14" s="34">
        <v>0</v>
      </c>
      <c r="AX14" s="34" t="s">
        <v>254</v>
      </c>
      <c r="AY14" s="34" t="s">
        <v>256</v>
      </c>
      <c r="AZ14" s="34">
        <v>35.453000000000003</v>
      </c>
      <c r="BA14" s="34">
        <v>0</v>
      </c>
      <c r="BB14" s="34" t="s">
        <v>348</v>
      </c>
      <c r="BC14" s="34">
        <v>0</v>
      </c>
      <c r="BD14" s="34">
        <v>47</v>
      </c>
      <c r="BE14" s="34"/>
      <c r="BF14" s="34"/>
      <c r="BG14" s="34"/>
      <c r="BH14" s="34" t="s">
        <v>216</v>
      </c>
      <c r="BI14" s="34" t="s">
        <v>217</v>
      </c>
      <c r="BJ14" s="34" t="s">
        <v>349</v>
      </c>
      <c r="BK14" s="34"/>
      <c r="BL14" s="34"/>
      <c r="BM14" s="34" t="s">
        <v>1</v>
      </c>
      <c r="BN14" s="34">
        <v>1.2</v>
      </c>
      <c r="BO14" s="34">
        <f t="shared" si="2"/>
        <v>-1.0882110770000111</v>
      </c>
    </row>
    <row r="15" spans="1:67">
      <c r="A15" s="79" t="s">
        <v>364</v>
      </c>
      <c r="B15" s="80">
        <v>797</v>
      </c>
      <c r="C15" s="80">
        <v>78.972650000000002</v>
      </c>
      <c r="F15" s="137" t="s">
        <v>352</v>
      </c>
      <c r="L15" s="34">
        <v>797</v>
      </c>
      <c r="M15" s="107">
        <f t="shared" si="1"/>
        <v>78.972650000000002</v>
      </c>
      <c r="O15" s="34" t="s">
        <v>13</v>
      </c>
      <c r="P15" s="34" t="s">
        <v>365</v>
      </c>
      <c r="Q15" s="34" t="s">
        <v>200</v>
      </c>
      <c r="R15" s="34" t="s">
        <v>343</v>
      </c>
      <c r="S15" s="2">
        <v>41466</v>
      </c>
      <c r="T15" s="34" t="s">
        <v>366</v>
      </c>
      <c r="U15" s="34">
        <f t="shared" si="0"/>
        <v>98.911788922999989</v>
      </c>
      <c r="V15" s="34" t="s">
        <v>1</v>
      </c>
      <c r="W15" s="34" t="s">
        <v>345</v>
      </c>
      <c r="X15" s="34" t="s">
        <v>204</v>
      </c>
      <c r="Y15" s="34" t="s">
        <v>205</v>
      </c>
      <c r="Z15" s="34" t="s">
        <v>206</v>
      </c>
      <c r="AA15" s="34" t="s">
        <v>207</v>
      </c>
      <c r="AB15" s="34" t="s">
        <v>208</v>
      </c>
      <c r="AC15" s="43" t="s">
        <v>346</v>
      </c>
      <c r="AD15" s="34">
        <v>5</v>
      </c>
      <c r="AE15" s="34">
        <v>5</v>
      </c>
      <c r="AF15" s="34">
        <v>4</v>
      </c>
      <c r="AG15" s="34" t="s">
        <v>210</v>
      </c>
      <c r="AH15" s="34">
        <v>0</v>
      </c>
      <c r="AI15" s="34">
        <v>2.5</v>
      </c>
      <c r="AJ15" s="34" t="s">
        <v>11</v>
      </c>
      <c r="AK15" s="27">
        <v>5</v>
      </c>
      <c r="AL15" s="34" t="s">
        <v>208</v>
      </c>
      <c r="AM15" s="34">
        <v>797</v>
      </c>
      <c r="AN15" s="34">
        <v>78.972650000000002</v>
      </c>
      <c r="AO15" s="44" t="b">
        <v>0</v>
      </c>
      <c r="AP15" s="34">
        <v>-99</v>
      </c>
      <c r="AQ15" s="34" t="s">
        <v>347</v>
      </c>
      <c r="AR15" s="34" t="s">
        <v>258</v>
      </c>
      <c r="AS15" s="34" t="s">
        <v>259</v>
      </c>
      <c r="AT15" s="34"/>
      <c r="AU15" s="34">
        <v>12116</v>
      </c>
      <c r="AV15" s="34">
        <v>0</v>
      </c>
      <c r="AW15" s="34">
        <v>0</v>
      </c>
      <c r="AX15" s="34" t="s">
        <v>257</v>
      </c>
      <c r="AY15" s="34" t="s">
        <v>260</v>
      </c>
      <c r="AZ15" s="34">
        <v>12.010999999999999</v>
      </c>
      <c r="BA15" s="34">
        <v>0</v>
      </c>
      <c r="BB15" s="34" t="s">
        <v>348</v>
      </c>
      <c r="BC15" s="34">
        <v>0</v>
      </c>
      <c r="BD15" s="34">
        <v>47</v>
      </c>
      <c r="BE15" s="34"/>
      <c r="BF15" s="34"/>
      <c r="BG15" s="34"/>
      <c r="BH15" s="34" t="s">
        <v>216</v>
      </c>
      <c r="BI15" s="34" t="s">
        <v>217</v>
      </c>
      <c r="BJ15" s="34" t="s">
        <v>349</v>
      </c>
      <c r="BK15" s="34"/>
      <c r="BL15" s="34"/>
      <c r="BM15" s="34" t="s">
        <v>1</v>
      </c>
      <c r="BN15" s="34">
        <v>1.2</v>
      </c>
      <c r="BO15" s="34">
        <f t="shared" si="2"/>
        <v>-1.0882110770000111</v>
      </c>
    </row>
    <row r="16" spans="1:67">
      <c r="A16" s="79" t="s">
        <v>364</v>
      </c>
      <c r="B16" s="80">
        <v>2669</v>
      </c>
      <c r="C16" s="97">
        <v>2.9031221666666678</v>
      </c>
      <c r="D16" s="29" t="s">
        <v>323</v>
      </c>
      <c r="L16" s="34">
        <v>3249</v>
      </c>
      <c r="M16" s="94">
        <f>VLOOKUP(L16,I:J,2,FALSE)</f>
        <v>1.9276731186666674</v>
      </c>
      <c r="O16" s="34" t="s">
        <v>13</v>
      </c>
      <c r="P16" s="34" t="s">
        <v>365</v>
      </c>
      <c r="Q16" s="34" t="s">
        <v>200</v>
      </c>
      <c r="R16" s="34" t="s">
        <v>343</v>
      </c>
      <c r="S16" s="34">
        <v>41466</v>
      </c>
      <c r="T16" s="34" t="s">
        <v>366</v>
      </c>
      <c r="U16" s="34">
        <f t="shared" si="0"/>
        <v>98.911788922999989</v>
      </c>
      <c r="V16" s="34" t="s">
        <v>1</v>
      </c>
      <c r="W16" s="34" t="s">
        <v>345</v>
      </c>
      <c r="X16" s="34" t="s">
        <v>204</v>
      </c>
      <c r="Y16" s="34" t="s">
        <v>205</v>
      </c>
      <c r="Z16" s="34" t="s">
        <v>206</v>
      </c>
      <c r="AA16" s="34" t="s">
        <v>207</v>
      </c>
      <c r="AB16" s="34" t="s">
        <v>208</v>
      </c>
      <c r="AC16" s="43" t="s">
        <v>346</v>
      </c>
      <c r="AD16" s="34">
        <v>5</v>
      </c>
      <c r="AE16" s="34">
        <v>5</v>
      </c>
      <c r="AF16" s="34">
        <v>4</v>
      </c>
      <c r="AG16" s="34" t="s">
        <v>210</v>
      </c>
      <c r="AH16" s="34">
        <v>0</v>
      </c>
      <c r="AI16" s="34">
        <v>2.5</v>
      </c>
      <c r="AJ16" s="34" t="s">
        <v>11</v>
      </c>
      <c r="AK16" s="27">
        <v>5</v>
      </c>
      <c r="AL16" s="34" t="s">
        <v>208</v>
      </c>
      <c r="AM16" s="34">
        <v>3249</v>
      </c>
      <c r="AN16" s="34">
        <v>1.9276731186666674</v>
      </c>
      <c r="AO16" s="44" t="b">
        <v>1</v>
      </c>
      <c r="AP16" s="34">
        <v>-99</v>
      </c>
      <c r="AQ16" s="34" t="s">
        <v>347</v>
      </c>
      <c r="AR16" s="46" t="s">
        <v>368</v>
      </c>
      <c r="AS16" s="34"/>
      <c r="AT16" s="34" t="s">
        <v>265</v>
      </c>
      <c r="AU16" s="34">
        <v>11102</v>
      </c>
      <c r="AV16" s="34">
        <v>0</v>
      </c>
      <c r="AW16" s="34">
        <v>0</v>
      </c>
      <c r="AX16" s="34" t="s">
        <v>235</v>
      </c>
      <c r="AY16" s="34" t="s">
        <v>61</v>
      </c>
      <c r="AZ16" s="34">
        <v>12.010999999999999</v>
      </c>
      <c r="BA16" s="34">
        <v>0</v>
      </c>
      <c r="BB16" s="34" t="s">
        <v>348</v>
      </c>
      <c r="BC16" s="34">
        <v>6.7000000000000004E-2</v>
      </c>
      <c r="BD16" s="34">
        <v>47</v>
      </c>
      <c r="BE16" s="34"/>
      <c r="BF16" s="34"/>
      <c r="BG16" s="34"/>
      <c r="BH16" s="34" t="s">
        <v>216</v>
      </c>
      <c r="BI16" s="34" t="s">
        <v>217</v>
      </c>
      <c r="BJ16" s="34" t="s">
        <v>349</v>
      </c>
      <c r="BK16" s="34"/>
      <c r="BL16" s="34"/>
      <c r="BM16" s="34" t="s">
        <v>1</v>
      </c>
      <c r="BN16" s="34">
        <v>1.2</v>
      </c>
      <c r="BO16" s="34">
        <f t="shared" si="2"/>
        <v>-1.0882110770000111</v>
      </c>
    </row>
    <row r="17" spans="1:67">
      <c r="A17" s="79" t="s">
        <v>364</v>
      </c>
      <c r="B17" s="80">
        <v>2671</v>
      </c>
      <c r="C17" s="80">
        <v>1.0882110770000009</v>
      </c>
      <c r="L17" s="34">
        <v>3248</v>
      </c>
      <c r="M17" s="94">
        <f t="shared" ref="M17:M25" si="4">VLOOKUP(L17,I:J,2,FALSE)</f>
        <v>0.78674610716666693</v>
      </c>
      <c r="O17" s="34" t="s">
        <v>13</v>
      </c>
      <c r="P17" s="34" t="s">
        <v>365</v>
      </c>
      <c r="Q17" s="34" t="s">
        <v>200</v>
      </c>
      <c r="R17" s="34" t="s">
        <v>343</v>
      </c>
      <c r="S17" s="2">
        <v>41467</v>
      </c>
      <c r="T17" s="34" t="s">
        <v>366</v>
      </c>
      <c r="U17" s="34">
        <f t="shared" si="0"/>
        <v>98.911788922999989</v>
      </c>
      <c r="V17" s="34" t="s">
        <v>1</v>
      </c>
      <c r="W17" s="34" t="s">
        <v>345</v>
      </c>
      <c r="X17" s="34" t="s">
        <v>204</v>
      </c>
      <c r="Y17" s="34" t="s">
        <v>205</v>
      </c>
      <c r="Z17" s="34" t="s">
        <v>206</v>
      </c>
      <c r="AA17" s="34" t="s">
        <v>207</v>
      </c>
      <c r="AB17" s="34" t="s">
        <v>208</v>
      </c>
      <c r="AC17" s="43" t="s">
        <v>346</v>
      </c>
      <c r="AD17" s="34">
        <v>5</v>
      </c>
      <c r="AE17" s="34">
        <v>5</v>
      </c>
      <c r="AF17" s="34">
        <v>4</v>
      </c>
      <c r="AG17" s="34" t="s">
        <v>210</v>
      </c>
      <c r="AH17" s="34">
        <v>0</v>
      </c>
      <c r="AI17" s="34">
        <v>2.5</v>
      </c>
      <c r="AJ17" s="34" t="s">
        <v>11</v>
      </c>
      <c r="AK17" s="27">
        <v>5</v>
      </c>
      <c r="AL17" s="34" t="s">
        <v>208</v>
      </c>
      <c r="AM17" s="34">
        <v>3248</v>
      </c>
      <c r="AN17" s="34">
        <v>0.78674610716666693</v>
      </c>
      <c r="AO17" s="44" t="b">
        <v>1</v>
      </c>
      <c r="AP17" s="34">
        <v>-99</v>
      </c>
      <c r="AQ17" s="34" t="s">
        <v>347</v>
      </c>
      <c r="AR17" s="46" t="s">
        <v>369</v>
      </c>
      <c r="AS17" s="34"/>
      <c r="AT17" s="34" t="s">
        <v>327</v>
      </c>
      <c r="AU17" s="34">
        <v>11102</v>
      </c>
      <c r="AV17" s="34">
        <v>0</v>
      </c>
      <c r="AW17" s="34">
        <v>0</v>
      </c>
      <c r="AX17" s="34" t="s">
        <v>235</v>
      </c>
      <c r="AY17" s="34" t="s">
        <v>60</v>
      </c>
      <c r="AZ17" s="34">
        <v>12.010999999999999</v>
      </c>
      <c r="BA17" s="34">
        <v>0</v>
      </c>
      <c r="BB17" s="34" t="s">
        <v>348</v>
      </c>
      <c r="BC17" s="34">
        <v>6.7000000000000004E-2</v>
      </c>
      <c r="BD17" s="34">
        <v>47</v>
      </c>
      <c r="BE17" s="34"/>
      <c r="BF17" s="34"/>
      <c r="BG17" s="34"/>
      <c r="BH17" s="34" t="s">
        <v>216</v>
      </c>
      <c r="BI17" s="34" t="s">
        <v>217</v>
      </c>
      <c r="BJ17" s="34" t="s">
        <v>349</v>
      </c>
      <c r="BK17" s="34"/>
      <c r="BL17" s="34"/>
      <c r="BM17" s="34" t="s">
        <v>1</v>
      </c>
      <c r="BN17" s="34">
        <v>1.2</v>
      </c>
      <c r="BO17" s="34">
        <f t="shared" si="2"/>
        <v>-1.0882110770000111</v>
      </c>
    </row>
    <row r="18" spans="1:67">
      <c r="L18" s="34">
        <v>3247</v>
      </c>
      <c r="M18" s="94">
        <f t="shared" si="4"/>
        <v>1.2439878484166671</v>
      </c>
      <c r="O18" s="34" t="s">
        <v>13</v>
      </c>
      <c r="P18" s="34" t="s">
        <v>365</v>
      </c>
      <c r="Q18" s="34" t="s">
        <v>200</v>
      </c>
      <c r="R18" s="34" t="s">
        <v>343</v>
      </c>
      <c r="S18" s="2">
        <v>41468</v>
      </c>
      <c r="T18" s="34" t="s">
        <v>366</v>
      </c>
      <c r="U18" s="34">
        <f t="shared" si="0"/>
        <v>98.911788922999989</v>
      </c>
      <c r="V18" s="34" t="s">
        <v>1</v>
      </c>
      <c r="W18" s="34" t="s">
        <v>345</v>
      </c>
      <c r="X18" s="34" t="s">
        <v>204</v>
      </c>
      <c r="Y18" s="34" t="s">
        <v>205</v>
      </c>
      <c r="Z18" s="34" t="s">
        <v>206</v>
      </c>
      <c r="AA18" s="34" t="s">
        <v>207</v>
      </c>
      <c r="AB18" s="34" t="s">
        <v>208</v>
      </c>
      <c r="AC18" s="43" t="s">
        <v>346</v>
      </c>
      <c r="AD18" s="34">
        <v>5</v>
      </c>
      <c r="AE18" s="34">
        <v>5</v>
      </c>
      <c r="AF18" s="34">
        <v>4</v>
      </c>
      <c r="AG18" s="34" t="s">
        <v>210</v>
      </c>
      <c r="AH18" s="34">
        <v>0</v>
      </c>
      <c r="AI18" s="34">
        <v>2.5</v>
      </c>
      <c r="AJ18" s="34" t="s">
        <v>11</v>
      </c>
      <c r="AK18" s="27">
        <v>5</v>
      </c>
      <c r="AL18" s="34" t="s">
        <v>208</v>
      </c>
      <c r="AM18" s="34">
        <v>3247</v>
      </c>
      <c r="AN18" s="34">
        <v>1.2439878484166671</v>
      </c>
      <c r="AO18" s="44" t="b">
        <v>1</v>
      </c>
      <c r="AP18" s="34">
        <v>-99</v>
      </c>
      <c r="AQ18" s="34" t="s">
        <v>347</v>
      </c>
      <c r="AR18" s="46" t="s">
        <v>370</v>
      </c>
      <c r="AS18" s="34"/>
      <c r="AT18" s="34" t="s">
        <v>329</v>
      </c>
      <c r="AU18" s="34">
        <v>11102</v>
      </c>
      <c r="AV18" s="34">
        <v>0</v>
      </c>
      <c r="AW18" s="34">
        <v>0</v>
      </c>
      <c r="AX18" s="34" t="s">
        <v>235</v>
      </c>
      <c r="AY18" s="34" t="s">
        <v>59</v>
      </c>
      <c r="AZ18" s="34">
        <v>12.010999999999999</v>
      </c>
      <c r="BA18" s="34">
        <v>0</v>
      </c>
      <c r="BB18" s="34" t="s">
        <v>348</v>
      </c>
      <c r="BC18" s="34">
        <v>6.7000000000000004E-2</v>
      </c>
      <c r="BD18" s="34">
        <v>47</v>
      </c>
      <c r="BE18" s="34"/>
      <c r="BF18" s="34"/>
      <c r="BG18" s="34"/>
      <c r="BH18" s="34" t="s">
        <v>216</v>
      </c>
      <c r="BI18" s="34" t="s">
        <v>217</v>
      </c>
      <c r="BJ18" s="34" t="s">
        <v>349</v>
      </c>
      <c r="BK18" s="34"/>
      <c r="BL18" s="34"/>
      <c r="BM18" s="34" t="s">
        <v>1</v>
      </c>
      <c r="BN18" s="34">
        <v>1.2</v>
      </c>
      <c r="BO18" s="34">
        <f t="shared" si="2"/>
        <v>-1.0882110770000111</v>
      </c>
    </row>
    <row r="19" spans="1:67">
      <c r="L19" s="34">
        <v>3246</v>
      </c>
      <c r="M19" s="94">
        <f t="shared" si="4"/>
        <v>5.2822307822500019</v>
      </c>
      <c r="O19" s="34" t="s">
        <v>13</v>
      </c>
      <c r="P19" s="34" t="s">
        <v>365</v>
      </c>
      <c r="Q19" s="34" t="s">
        <v>200</v>
      </c>
      <c r="R19" s="34" t="s">
        <v>343</v>
      </c>
      <c r="S19" s="34">
        <v>41469</v>
      </c>
      <c r="T19" s="34" t="s">
        <v>366</v>
      </c>
      <c r="U19" s="34">
        <f t="shared" si="0"/>
        <v>98.911788922999989</v>
      </c>
      <c r="V19" s="34" t="s">
        <v>1</v>
      </c>
      <c r="W19" s="34" t="s">
        <v>345</v>
      </c>
      <c r="X19" s="34" t="s">
        <v>204</v>
      </c>
      <c r="Y19" s="34" t="s">
        <v>205</v>
      </c>
      <c r="Z19" s="34" t="s">
        <v>206</v>
      </c>
      <c r="AA19" s="34" t="s">
        <v>207</v>
      </c>
      <c r="AB19" s="34" t="s">
        <v>208</v>
      </c>
      <c r="AC19" s="43" t="s">
        <v>346</v>
      </c>
      <c r="AD19" s="34">
        <v>5</v>
      </c>
      <c r="AE19" s="34">
        <v>5</v>
      </c>
      <c r="AF19" s="34">
        <v>4</v>
      </c>
      <c r="AG19" s="34" t="s">
        <v>210</v>
      </c>
      <c r="AH19" s="34">
        <v>0</v>
      </c>
      <c r="AI19" s="34">
        <v>2.5</v>
      </c>
      <c r="AJ19" s="34" t="s">
        <v>11</v>
      </c>
      <c r="AK19" s="27">
        <v>5</v>
      </c>
      <c r="AL19" s="34" t="s">
        <v>208</v>
      </c>
      <c r="AM19" s="34">
        <v>3246</v>
      </c>
      <c r="AN19" s="34">
        <v>5.2822307822500019</v>
      </c>
      <c r="AO19" s="44" t="b">
        <v>1</v>
      </c>
      <c r="AP19" s="34">
        <v>-99</v>
      </c>
      <c r="AQ19" s="34" t="s">
        <v>347</v>
      </c>
      <c r="AR19" s="46" t="s">
        <v>371</v>
      </c>
      <c r="AS19" s="34"/>
      <c r="AT19" s="34" t="s">
        <v>331</v>
      </c>
      <c r="AU19" s="34">
        <v>11102</v>
      </c>
      <c r="AV19" s="34">
        <v>0</v>
      </c>
      <c r="AW19" s="34">
        <v>0</v>
      </c>
      <c r="AX19" s="34" t="s">
        <v>235</v>
      </c>
      <c r="AY19" s="34" t="s">
        <v>58</v>
      </c>
      <c r="AZ19" s="34">
        <v>12.010999999999999</v>
      </c>
      <c r="BA19" s="34">
        <v>0</v>
      </c>
      <c r="BB19" s="34" t="s">
        <v>348</v>
      </c>
      <c r="BC19" s="34">
        <v>6.7000000000000004E-2</v>
      </c>
      <c r="BD19" s="34">
        <v>47</v>
      </c>
      <c r="BE19" s="34"/>
      <c r="BF19" s="34"/>
      <c r="BG19" s="34"/>
      <c r="BH19" s="34" t="s">
        <v>216</v>
      </c>
      <c r="BI19" s="34" t="s">
        <v>217</v>
      </c>
      <c r="BJ19" s="34" t="s">
        <v>349</v>
      </c>
      <c r="BK19" s="34"/>
      <c r="BL19" s="34"/>
      <c r="BM19" s="34" t="s">
        <v>1</v>
      </c>
      <c r="BN19" s="34">
        <v>1.2</v>
      </c>
      <c r="BO19" s="34">
        <f t="shared" si="2"/>
        <v>-1.0882110770000111</v>
      </c>
    </row>
    <row r="20" spans="1:67">
      <c r="L20" s="34">
        <v>3245</v>
      </c>
      <c r="M20" s="94">
        <f t="shared" si="4"/>
        <v>5.2749729768333351</v>
      </c>
      <c r="O20" s="34" t="s">
        <v>13</v>
      </c>
      <c r="P20" s="34" t="s">
        <v>365</v>
      </c>
      <c r="Q20" s="34" t="s">
        <v>200</v>
      </c>
      <c r="R20" s="34" t="s">
        <v>343</v>
      </c>
      <c r="S20" s="2">
        <v>41470</v>
      </c>
      <c r="T20" s="34" t="s">
        <v>366</v>
      </c>
      <c r="U20" s="34">
        <f t="shared" si="0"/>
        <v>98.911788922999989</v>
      </c>
      <c r="V20" s="34" t="s">
        <v>1</v>
      </c>
      <c r="W20" s="34" t="s">
        <v>345</v>
      </c>
      <c r="X20" s="34" t="s">
        <v>204</v>
      </c>
      <c r="Y20" s="34" t="s">
        <v>205</v>
      </c>
      <c r="Z20" s="34" t="s">
        <v>206</v>
      </c>
      <c r="AA20" s="34" t="s">
        <v>207</v>
      </c>
      <c r="AB20" s="34" t="s">
        <v>208</v>
      </c>
      <c r="AC20" s="43" t="s">
        <v>346</v>
      </c>
      <c r="AD20" s="34">
        <v>5</v>
      </c>
      <c r="AE20" s="34">
        <v>5</v>
      </c>
      <c r="AF20" s="34">
        <v>4</v>
      </c>
      <c r="AG20" s="34" t="s">
        <v>210</v>
      </c>
      <c r="AH20" s="34">
        <v>0</v>
      </c>
      <c r="AI20" s="34">
        <v>2.5</v>
      </c>
      <c r="AJ20" s="34" t="s">
        <v>11</v>
      </c>
      <c r="AK20" s="27">
        <v>5</v>
      </c>
      <c r="AL20" s="34" t="s">
        <v>208</v>
      </c>
      <c r="AM20" s="34">
        <v>3245</v>
      </c>
      <c r="AN20" s="34">
        <v>5.2749729768333351</v>
      </c>
      <c r="AO20" s="44" t="b">
        <v>1</v>
      </c>
      <c r="AP20" s="34">
        <v>-99</v>
      </c>
      <c r="AQ20" s="34" t="s">
        <v>347</v>
      </c>
      <c r="AR20" s="46" t="s">
        <v>372</v>
      </c>
      <c r="AS20" s="34"/>
      <c r="AT20" s="34" t="s">
        <v>333</v>
      </c>
      <c r="AU20" s="34">
        <v>11102</v>
      </c>
      <c r="AV20" s="34">
        <v>0</v>
      </c>
      <c r="AW20" s="34">
        <v>0</v>
      </c>
      <c r="AX20" s="34" t="s">
        <v>235</v>
      </c>
      <c r="AY20" s="34" t="s">
        <v>56</v>
      </c>
      <c r="AZ20" s="34">
        <v>12.010999999999999</v>
      </c>
      <c r="BA20" s="34">
        <v>0</v>
      </c>
      <c r="BB20" s="34" t="s">
        <v>348</v>
      </c>
      <c r="BC20" s="34">
        <v>6.7000000000000004E-2</v>
      </c>
      <c r="BD20" s="34">
        <v>47</v>
      </c>
      <c r="BE20" s="34"/>
      <c r="BF20" s="34"/>
      <c r="BG20" s="34"/>
      <c r="BH20" s="34" t="s">
        <v>216</v>
      </c>
      <c r="BI20" s="34" t="s">
        <v>217</v>
      </c>
      <c r="BJ20" s="34" t="s">
        <v>349</v>
      </c>
      <c r="BK20" s="34"/>
      <c r="BL20" s="34"/>
      <c r="BM20" s="34" t="s">
        <v>1</v>
      </c>
      <c r="BN20" s="34">
        <v>1.2</v>
      </c>
      <c r="BO20" s="34">
        <f t="shared" si="2"/>
        <v>-1.0882110770000111</v>
      </c>
    </row>
    <row r="21" spans="1:67">
      <c r="L21" s="34">
        <v>3254</v>
      </c>
      <c r="M21" s="94">
        <f t="shared" si="4"/>
        <v>0.38553462373333347</v>
      </c>
      <c r="O21" s="34" t="s">
        <v>13</v>
      </c>
      <c r="P21" s="34" t="s">
        <v>365</v>
      </c>
      <c r="Q21" s="34" t="s">
        <v>200</v>
      </c>
      <c r="R21" s="34" t="s">
        <v>343</v>
      </c>
      <c r="S21" s="2">
        <v>41466</v>
      </c>
      <c r="T21" s="34" t="s">
        <v>366</v>
      </c>
      <c r="U21" s="34">
        <f t="shared" si="0"/>
        <v>98.911788922999989</v>
      </c>
      <c r="V21" s="34" t="s">
        <v>1</v>
      </c>
      <c r="W21" s="34" t="s">
        <v>345</v>
      </c>
      <c r="X21" s="34" t="s">
        <v>204</v>
      </c>
      <c r="Y21" s="34" t="s">
        <v>205</v>
      </c>
      <c r="Z21" s="34" t="s">
        <v>206</v>
      </c>
      <c r="AA21" s="34" t="s">
        <v>207</v>
      </c>
      <c r="AB21" s="34" t="s">
        <v>208</v>
      </c>
      <c r="AC21" s="43" t="s">
        <v>346</v>
      </c>
      <c r="AD21" s="34">
        <v>5</v>
      </c>
      <c r="AE21" s="34">
        <v>5</v>
      </c>
      <c r="AF21" s="34">
        <v>4</v>
      </c>
      <c r="AG21" s="34" t="s">
        <v>210</v>
      </c>
      <c r="AH21" s="34">
        <v>0</v>
      </c>
      <c r="AI21" s="34">
        <v>2.5</v>
      </c>
      <c r="AJ21" s="34" t="s">
        <v>11</v>
      </c>
      <c r="AK21" s="27">
        <v>5</v>
      </c>
      <c r="AL21" s="34" t="s">
        <v>208</v>
      </c>
      <c r="AM21" s="34">
        <v>3254</v>
      </c>
      <c r="AN21" s="34">
        <v>0.38553462373333347</v>
      </c>
      <c r="AO21" s="44" t="b">
        <v>1</v>
      </c>
      <c r="AP21" s="34">
        <v>-99</v>
      </c>
      <c r="AQ21" s="34" t="s">
        <v>347</v>
      </c>
      <c r="AR21" s="46" t="s">
        <v>373</v>
      </c>
      <c r="AS21" s="34"/>
      <c r="AT21" s="34"/>
      <c r="AU21" s="34"/>
      <c r="AV21" s="34">
        <v>0</v>
      </c>
      <c r="AW21" s="34">
        <v>0</v>
      </c>
      <c r="AX21" s="34" t="s">
        <v>263</v>
      </c>
      <c r="AY21" s="34" t="s">
        <v>67</v>
      </c>
      <c r="AZ21" s="34"/>
      <c r="BA21" s="34">
        <v>0</v>
      </c>
      <c r="BB21" s="34" t="s">
        <v>348</v>
      </c>
      <c r="BC21" s="34">
        <v>0.01</v>
      </c>
      <c r="BD21" s="34">
        <v>47</v>
      </c>
      <c r="BE21" s="34"/>
      <c r="BF21" s="34"/>
      <c r="BG21" s="34"/>
      <c r="BH21" s="34" t="s">
        <v>216</v>
      </c>
      <c r="BI21" s="34" t="s">
        <v>217</v>
      </c>
      <c r="BJ21" s="34" t="s">
        <v>349</v>
      </c>
      <c r="BK21" s="34"/>
      <c r="BL21" s="34"/>
      <c r="BM21" s="34" t="s">
        <v>1</v>
      </c>
      <c r="BN21" s="34">
        <v>1.2</v>
      </c>
      <c r="BO21" s="34">
        <f t="shared" si="2"/>
        <v>-1.0882110770000111</v>
      </c>
    </row>
    <row r="22" spans="1:67">
      <c r="L22" s="34">
        <v>3253</v>
      </c>
      <c r="M22" s="94">
        <f t="shared" si="4"/>
        <v>0.15734922143333338</v>
      </c>
      <c r="O22" s="34" t="s">
        <v>13</v>
      </c>
      <c r="P22" s="34" t="s">
        <v>365</v>
      </c>
      <c r="Q22" s="34" t="s">
        <v>200</v>
      </c>
      <c r="R22" s="34" t="s">
        <v>343</v>
      </c>
      <c r="S22" s="2">
        <v>41467</v>
      </c>
      <c r="T22" s="34" t="s">
        <v>366</v>
      </c>
      <c r="U22" s="34">
        <f t="shared" si="0"/>
        <v>98.911788922999989</v>
      </c>
      <c r="V22" s="34" t="s">
        <v>1</v>
      </c>
      <c r="W22" s="34" t="s">
        <v>345</v>
      </c>
      <c r="X22" s="34" t="s">
        <v>204</v>
      </c>
      <c r="Y22" s="34" t="s">
        <v>205</v>
      </c>
      <c r="Z22" s="34" t="s">
        <v>206</v>
      </c>
      <c r="AA22" s="34" t="s">
        <v>207</v>
      </c>
      <c r="AB22" s="34" t="s">
        <v>208</v>
      </c>
      <c r="AC22" s="43" t="s">
        <v>346</v>
      </c>
      <c r="AD22" s="34">
        <v>5</v>
      </c>
      <c r="AE22" s="34">
        <v>5</v>
      </c>
      <c r="AF22" s="34">
        <v>4</v>
      </c>
      <c r="AG22" s="34" t="s">
        <v>210</v>
      </c>
      <c r="AH22" s="34">
        <v>0</v>
      </c>
      <c r="AI22" s="34">
        <v>2.5</v>
      </c>
      <c r="AJ22" s="34" t="s">
        <v>11</v>
      </c>
      <c r="AK22" s="27">
        <v>5</v>
      </c>
      <c r="AL22" s="34" t="s">
        <v>208</v>
      </c>
      <c r="AM22" s="34">
        <v>3253</v>
      </c>
      <c r="AN22" s="34">
        <v>0.15734922143333338</v>
      </c>
      <c r="AO22" s="44" t="b">
        <v>1</v>
      </c>
      <c r="AP22" s="34">
        <v>-99</v>
      </c>
      <c r="AQ22" s="34" t="s">
        <v>347</v>
      </c>
      <c r="AR22" s="46" t="s">
        <v>374</v>
      </c>
      <c r="AS22" s="34"/>
      <c r="AT22" s="34"/>
      <c r="AU22" s="34"/>
      <c r="AV22" s="34">
        <v>0</v>
      </c>
      <c r="AW22" s="34">
        <v>0</v>
      </c>
      <c r="AX22" s="34" t="s">
        <v>263</v>
      </c>
      <c r="AY22" s="34" t="s">
        <v>66</v>
      </c>
      <c r="AZ22" s="34"/>
      <c r="BA22" s="34">
        <v>1</v>
      </c>
      <c r="BB22" s="34" t="s">
        <v>348</v>
      </c>
      <c r="BC22" s="34">
        <v>0.01</v>
      </c>
      <c r="BD22" s="34">
        <v>47</v>
      </c>
      <c r="BE22" s="34"/>
      <c r="BF22" s="34"/>
      <c r="BG22" s="34"/>
      <c r="BH22" s="34" t="s">
        <v>216</v>
      </c>
      <c r="BI22" s="34" t="s">
        <v>217</v>
      </c>
      <c r="BJ22" s="34" t="s">
        <v>349</v>
      </c>
      <c r="BK22" s="34"/>
      <c r="BL22" s="34"/>
      <c r="BM22" s="34" t="s">
        <v>1</v>
      </c>
      <c r="BN22" s="34">
        <v>1.2</v>
      </c>
      <c r="BO22" s="34">
        <f t="shared" si="2"/>
        <v>-1.0882110770000111</v>
      </c>
    </row>
    <row r="23" spans="1:67">
      <c r="L23" s="34">
        <v>3252</v>
      </c>
      <c r="M23" s="94">
        <f t="shared" si="4"/>
        <v>0.24879756968333341</v>
      </c>
      <c r="O23" s="34" t="s">
        <v>13</v>
      </c>
      <c r="P23" s="34" t="s">
        <v>365</v>
      </c>
      <c r="Q23" s="34" t="s">
        <v>200</v>
      </c>
      <c r="R23" s="34" t="s">
        <v>343</v>
      </c>
      <c r="S23" s="2">
        <v>41468</v>
      </c>
      <c r="T23" s="34" t="s">
        <v>366</v>
      </c>
      <c r="U23" s="34">
        <f t="shared" si="0"/>
        <v>98.911788922999989</v>
      </c>
      <c r="V23" s="34" t="s">
        <v>1</v>
      </c>
      <c r="W23" s="34" t="s">
        <v>345</v>
      </c>
      <c r="X23" s="34" t="s">
        <v>204</v>
      </c>
      <c r="Y23" s="34" t="s">
        <v>205</v>
      </c>
      <c r="Z23" s="34" t="s">
        <v>206</v>
      </c>
      <c r="AA23" s="34" t="s">
        <v>207</v>
      </c>
      <c r="AB23" s="34" t="s">
        <v>208</v>
      </c>
      <c r="AC23" s="43" t="s">
        <v>346</v>
      </c>
      <c r="AD23" s="34">
        <v>5</v>
      </c>
      <c r="AE23" s="34">
        <v>5</v>
      </c>
      <c r="AF23" s="34">
        <v>4</v>
      </c>
      <c r="AG23" s="34" t="s">
        <v>210</v>
      </c>
      <c r="AH23" s="34">
        <v>0</v>
      </c>
      <c r="AI23" s="34">
        <v>2.5</v>
      </c>
      <c r="AJ23" s="34" t="s">
        <v>11</v>
      </c>
      <c r="AK23" s="27">
        <v>5</v>
      </c>
      <c r="AL23" s="34" t="s">
        <v>208</v>
      </c>
      <c r="AM23" s="34">
        <v>3252</v>
      </c>
      <c r="AN23" s="34">
        <v>0.24879756968333341</v>
      </c>
      <c r="AO23" s="44" t="b">
        <v>1</v>
      </c>
      <c r="AP23" s="34">
        <v>-99</v>
      </c>
      <c r="AQ23" s="34" t="s">
        <v>347</v>
      </c>
      <c r="AR23" s="46" t="s">
        <v>375</v>
      </c>
      <c r="AS23" s="34"/>
      <c r="AT23" s="34"/>
      <c r="AU23" s="34"/>
      <c r="AV23" s="34">
        <v>0</v>
      </c>
      <c r="AW23" s="34">
        <v>0</v>
      </c>
      <c r="AX23" s="34" t="s">
        <v>263</v>
      </c>
      <c r="AY23" s="34" t="s">
        <v>65</v>
      </c>
      <c r="AZ23" s="34"/>
      <c r="BA23" s="34">
        <v>2</v>
      </c>
      <c r="BB23" s="34" t="s">
        <v>348</v>
      </c>
      <c r="BC23" s="34">
        <v>0.01</v>
      </c>
      <c r="BD23" s="34">
        <v>47</v>
      </c>
      <c r="BE23" s="34"/>
      <c r="BF23" s="34"/>
      <c r="BG23" s="34"/>
      <c r="BH23" s="34" t="s">
        <v>216</v>
      </c>
      <c r="BI23" s="34" t="s">
        <v>217</v>
      </c>
      <c r="BJ23" s="34" t="s">
        <v>349</v>
      </c>
      <c r="BK23" s="34"/>
      <c r="BL23" s="34"/>
      <c r="BM23" s="34" t="s">
        <v>1</v>
      </c>
      <c r="BN23" s="34">
        <v>1.2</v>
      </c>
      <c r="BO23" s="34">
        <f t="shared" si="2"/>
        <v>-1.0882110770000111</v>
      </c>
    </row>
    <row r="24" spans="1:67">
      <c r="L24" s="34">
        <v>3251</v>
      </c>
      <c r="M24" s="94">
        <f t="shared" si="4"/>
        <v>1.0564461564500005</v>
      </c>
      <c r="O24" s="34" t="s">
        <v>13</v>
      </c>
      <c r="P24" s="34" t="s">
        <v>365</v>
      </c>
      <c r="Q24" s="34" t="s">
        <v>200</v>
      </c>
      <c r="R24" s="34" t="s">
        <v>343</v>
      </c>
      <c r="S24" s="2">
        <v>41469</v>
      </c>
      <c r="T24" s="34" t="s">
        <v>366</v>
      </c>
      <c r="U24" s="34">
        <f t="shared" si="0"/>
        <v>98.911788922999989</v>
      </c>
      <c r="V24" s="34" t="s">
        <v>1</v>
      </c>
      <c r="W24" s="34" t="s">
        <v>345</v>
      </c>
      <c r="X24" s="34" t="s">
        <v>204</v>
      </c>
      <c r="Y24" s="34" t="s">
        <v>205</v>
      </c>
      <c r="Z24" s="34" t="s">
        <v>206</v>
      </c>
      <c r="AA24" s="34" t="s">
        <v>207</v>
      </c>
      <c r="AB24" s="34" t="s">
        <v>208</v>
      </c>
      <c r="AC24" s="43" t="s">
        <v>346</v>
      </c>
      <c r="AD24" s="34">
        <v>5</v>
      </c>
      <c r="AE24" s="34">
        <v>5</v>
      </c>
      <c r="AF24" s="34">
        <v>4</v>
      </c>
      <c r="AG24" s="34" t="s">
        <v>210</v>
      </c>
      <c r="AH24" s="34">
        <v>0</v>
      </c>
      <c r="AI24" s="34">
        <v>2.5</v>
      </c>
      <c r="AJ24" s="34" t="s">
        <v>11</v>
      </c>
      <c r="AK24" s="27">
        <v>5</v>
      </c>
      <c r="AL24" s="34" t="s">
        <v>208</v>
      </c>
      <c r="AM24" s="34">
        <v>3251</v>
      </c>
      <c r="AN24" s="34">
        <v>1.0564461564500005</v>
      </c>
      <c r="AO24" s="44" t="b">
        <v>1</v>
      </c>
      <c r="AP24" s="34">
        <v>-99</v>
      </c>
      <c r="AQ24" s="34" t="s">
        <v>347</v>
      </c>
      <c r="AR24" s="46" t="s">
        <v>376</v>
      </c>
      <c r="AS24" s="34"/>
      <c r="AT24" s="34"/>
      <c r="AU24" s="34"/>
      <c r="AV24" s="34">
        <v>0</v>
      </c>
      <c r="AW24" s="34">
        <v>0</v>
      </c>
      <c r="AX24" s="34" t="s">
        <v>263</v>
      </c>
      <c r="AY24" s="34" t="s">
        <v>64</v>
      </c>
      <c r="AZ24" s="34"/>
      <c r="BA24" s="34">
        <v>3</v>
      </c>
      <c r="BB24" s="34" t="s">
        <v>348</v>
      </c>
      <c r="BC24" s="34">
        <v>0.01</v>
      </c>
      <c r="BD24" s="34">
        <v>47</v>
      </c>
      <c r="BE24" s="34"/>
      <c r="BF24" s="34"/>
      <c r="BG24" s="34"/>
      <c r="BH24" s="34" t="s">
        <v>216</v>
      </c>
      <c r="BI24" s="34" t="s">
        <v>217</v>
      </c>
      <c r="BJ24" s="34" t="s">
        <v>349</v>
      </c>
      <c r="BK24" s="34"/>
      <c r="BL24" s="34"/>
      <c r="BM24" s="34" t="s">
        <v>1</v>
      </c>
      <c r="BN24" s="34">
        <v>1.2</v>
      </c>
      <c r="BO24" s="34">
        <f t="shared" si="2"/>
        <v>-1.0882110770000111</v>
      </c>
    </row>
    <row r="25" spans="1:67" ht="15.75" thickBot="1">
      <c r="L25" s="34">
        <v>3250</v>
      </c>
      <c r="M25" s="95">
        <f t="shared" si="4"/>
        <v>1.0549945953666671</v>
      </c>
      <c r="O25" s="34" t="s">
        <v>13</v>
      </c>
      <c r="P25" s="34" t="s">
        <v>365</v>
      </c>
      <c r="Q25" s="34" t="s">
        <v>200</v>
      </c>
      <c r="R25" s="34" t="s">
        <v>343</v>
      </c>
      <c r="S25" s="2">
        <v>41470</v>
      </c>
      <c r="T25" s="34" t="s">
        <v>366</v>
      </c>
      <c r="U25" s="34">
        <f t="shared" si="0"/>
        <v>98.911788922999989</v>
      </c>
      <c r="V25" s="34" t="s">
        <v>1</v>
      </c>
      <c r="W25" s="34" t="s">
        <v>345</v>
      </c>
      <c r="X25" s="34" t="s">
        <v>204</v>
      </c>
      <c r="Y25" s="34" t="s">
        <v>205</v>
      </c>
      <c r="Z25" s="34" t="s">
        <v>206</v>
      </c>
      <c r="AA25" s="34" t="s">
        <v>207</v>
      </c>
      <c r="AB25" s="34" t="s">
        <v>208</v>
      </c>
      <c r="AC25" s="43" t="s">
        <v>346</v>
      </c>
      <c r="AD25" s="34">
        <v>5</v>
      </c>
      <c r="AE25" s="34">
        <v>5</v>
      </c>
      <c r="AF25" s="34">
        <v>4</v>
      </c>
      <c r="AG25" s="34" t="s">
        <v>210</v>
      </c>
      <c r="AH25" s="34">
        <v>0</v>
      </c>
      <c r="AI25" s="34">
        <v>2.5</v>
      </c>
      <c r="AJ25" s="34" t="s">
        <v>11</v>
      </c>
      <c r="AK25" s="27">
        <v>5</v>
      </c>
      <c r="AL25" s="34" t="s">
        <v>208</v>
      </c>
      <c r="AM25" s="34">
        <v>3250</v>
      </c>
      <c r="AN25" s="34">
        <v>1.0549945953666671</v>
      </c>
      <c r="AO25" s="44" t="b">
        <v>1</v>
      </c>
      <c r="AP25" s="34">
        <v>-99</v>
      </c>
      <c r="AQ25" s="34" t="s">
        <v>347</v>
      </c>
      <c r="AR25" s="46" t="s">
        <v>377</v>
      </c>
      <c r="AS25" s="34"/>
      <c r="AT25" s="34"/>
      <c r="AU25" s="34"/>
      <c r="AV25" s="34">
        <v>0</v>
      </c>
      <c r="AW25" s="34">
        <v>0</v>
      </c>
      <c r="AX25" s="34" t="s">
        <v>263</v>
      </c>
      <c r="AY25" s="34" t="s">
        <v>62</v>
      </c>
      <c r="AZ25" s="34"/>
      <c r="BA25" s="34">
        <v>4</v>
      </c>
      <c r="BB25" s="34" t="s">
        <v>348</v>
      </c>
      <c r="BC25" s="34">
        <v>0.01</v>
      </c>
      <c r="BD25" s="34">
        <v>47</v>
      </c>
      <c r="BE25" s="34"/>
      <c r="BF25" s="34"/>
      <c r="BG25" s="34"/>
      <c r="BH25" s="34" t="s">
        <v>216</v>
      </c>
      <c r="BI25" s="34" t="s">
        <v>217</v>
      </c>
      <c r="BJ25" s="34" t="s">
        <v>349</v>
      </c>
      <c r="BK25" s="34"/>
      <c r="BL25" s="34"/>
      <c r="BM25" s="34" t="s">
        <v>1</v>
      </c>
      <c r="BN25" s="34">
        <v>1.2</v>
      </c>
      <c r="BO25" s="34">
        <f t="shared" si="2"/>
        <v>-1.0882110770000111</v>
      </c>
    </row>
    <row r="26" spans="1:67">
      <c r="P26" s="34"/>
      <c r="Q26" s="34"/>
      <c r="R26" s="34"/>
      <c r="S26" s="2"/>
      <c r="T26" s="34"/>
      <c r="U26" s="34"/>
      <c r="V26" s="34"/>
      <c r="W26" s="34"/>
      <c r="X26" s="34"/>
      <c r="Y26" s="34"/>
      <c r="Z26" s="34"/>
      <c r="AA26" s="34"/>
      <c r="AB26" s="34"/>
      <c r="AC26" s="34"/>
      <c r="AD26" s="34"/>
      <c r="AE26" s="34"/>
      <c r="AF26" s="34"/>
      <c r="AG26" s="34"/>
      <c r="AH26" s="34"/>
      <c r="AI26" s="34"/>
      <c r="AJ26" s="34"/>
      <c r="AK26" s="34"/>
      <c r="AL26" s="34"/>
      <c r="AM26" s="34"/>
      <c r="AN26" s="34"/>
      <c r="AP26" s="34"/>
      <c r="AQ26" s="34"/>
      <c r="AR26" s="34"/>
      <c r="AS26" s="34"/>
      <c r="AT26" s="34"/>
      <c r="AU26" s="34"/>
      <c r="AV26" s="34"/>
      <c r="AW26" s="34"/>
      <c r="AX26" s="34"/>
      <c r="AY26" s="34"/>
      <c r="AZ26" s="34"/>
      <c r="BA26" s="34"/>
      <c r="BB26" s="34"/>
      <c r="BC26" s="34"/>
      <c r="BD26" s="34"/>
      <c r="BE26" s="34"/>
      <c r="BF26" s="34"/>
      <c r="BG26" s="34"/>
      <c r="BH26" s="34"/>
      <c r="BI26" s="34"/>
      <c r="BJ26" s="34"/>
      <c r="BK26" s="34"/>
      <c r="BL26" s="34"/>
      <c r="BM26" s="34"/>
      <c r="BN26" s="34"/>
      <c r="BO26" s="34"/>
    </row>
    <row r="27" spans="1:67">
      <c r="P27" s="34"/>
      <c r="Q27" s="34"/>
      <c r="R27" s="34"/>
      <c r="S27" s="2"/>
      <c r="T27" s="34"/>
      <c r="U27" s="34"/>
      <c r="V27" s="34"/>
      <c r="W27" s="34"/>
      <c r="X27" s="34"/>
      <c r="Y27" s="34"/>
      <c r="Z27" s="34"/>
      <c r="AA27" s="34"/>
      <c r="AB27" s="34"/>
      <c r="AC27" s="34"/>
      <c r="AD27" s="34"/>
      <c r="AE27" s="34"/>
      <c r="AF27" s="34"/>
      <c r="AG27" s="34"/>
      <c r="AH27" s="34"/>
      <c r="AI27" s="34"/>
      <c r="AJ27" s="34"/>
      <c r="AK27" s="34"/>
      <c r="AL27" s="34"/>
      <c r="AM27" s="34"/>
      <c r="AN27" s="34">
        <f>SUM(AN3:AN25)</f>
        <v>98.911788922999989</v>
      </c>
      <c r="AP27" s="34"/>
      <c r="AQ27" s="34"/>
      <c r="AR27" s="34"/>
      <c r="AS27" s="34"/>
      <c r="AT27" s="34"/>
      <c r="AU27" s="34"/>
      <c r="AV27" s="34"/>
      <c r="AW27" s="34"/>
      <c r="AX27" s="34"/>
      <c r="AY27" s="34"/>
      <c r="AZ27" s="34"/>
      <c r="BA27" s="34"/>
      <c r="BB27" s="34"/>
      <c r="BC27" s="34"/>
      <c r="BD27" s="34"/>
      <c r="BE27" s="34"/>
      <c r="BF27" s="34"/>
      <c r="BG27" s="34"/>
      <c r="BH27" s="34"/>
      <c r="BI27" s="34"/>
      <c r="BJ27" s="34"/>
      <c r="BK27" s="34"/>
      <c r="BL27" s="34"/>
      <c r="BM27" s="34"/>
      <c r="BN27" s="34"/>
      <c r="BO27" s="34"/>
    </row>
    <row r="28" spans="1:67">
      <c r="P28" s="34"/>
      <c r="Q28" s="34"/>
      <c r="R28" s="34"/>
      <c r="S28" s="2"/>
      <c r="T28" s="34"/>
      <c r="U28" s="34"/>
      <c r="V28" s="34"/>
      <c r="W28" s="34"/>
      <c r="X28" s="34"/>
      <c r="Y28" s="34"/>
      <c r="Z28" s="34"/>
      <c r="AA28" s="34"/>
      <c r="AB28" s="34"/>
      <c r="AC28" s="34"/>
      <c r="AD28" s="34"/>
      <c r="AE28" s="34"/>
      <c r="AF28" s="34"/>
      <c r="AG28" s="34"/>
      <c r="AH28" s="34"/>
      <c r="AI28" s="34"/>
      <c r="AJ28" s="34"/>
      <c r="AK28" s="34"/>
      <c r="AL28" s="34"/>
      <c r="AM28" s="34"/>
      <c r="AN28" s="34"/>
      <c r="AP28" s="34"/>
      <c r="AQ28" s="34"/>
      <c r="AR28" s="34"/>
      <c r="AS28" s="34"/>
      <c r="AT28" s="34"/>
      <c r="AU28" s="34"/>
      <c r="AV28" s="34"/>
      <c r="AW28" s="34"/>
      <c r="AX28" s="34"/>
      <c r="AY28" s="34"/>
      <c r="AZ28" s="34"/>
      <c r="BA28" s="34"/>
      <c r="BB28" s="34"/>
      <c r="BC28" s="34"/>
      <c r="BD28" s="34"/>
      <c r="BE28" s="34"/>
      <c r="BF28" s="34"/>
      <c r="BG28" s="34"/>
      <c r="BH28" s="34"/>
      <c r="BI28" s="34"/>
      <c r="BJ28" s="34"/>
      <c r="BK28" s="34"/>
      <c r="BL28" s="34"/>
      <c r="BM28" s="34"/>
      <c r="BN28" s="34"/>
      <c r="BO28" s="34"/>
    </row>
    <row r="29" spans="1:67">
      <c r="P29" s="34"/>
      <c r="Q29" s="34"/>
      <c r="R29" s="34"/>
      <c r="S29" s="2"/>
      <c r="T29" s="34"/>
      <c r="U29" s="34"/>
      <c r="V29" s="34"/>
      <c r="W29" s="34"/>
      <c r="X29" s="34"/>
      <c r="Y29" s="34"/>
      <c r="Z29" s="34"/>
      <c r="AA29" s="34"/>
      <c r="AB29" s="34"/>
      <c r="AC29" s="34"/>
      <c r="AD29" s="34"/>
      <c r="AE29" s="34"/>
      <c r="AF29" s="34"/>
      <c r="AG29" s="34"/>
      <c r="AH29" s="34"/>
      <c r="AI29" s="34"/>
      <c r="AJ29" s="34"/>
      <c r="AK29" s="34"/>
      <c r="AL29" s="34"/>
      <c r="AM29" s="34"/>
      <c r="AN29" s="34"/>
      <c r="AP29" s="34"/>
      <c r="AQ29" s="34"/>
      <c r="AR29" s="34"/>
      <c r="AS29" s="34"/>
      <c r="AT29" s="34"/>
      <c r="AU29" s="34"/>
      <c r="AV29" s="34"/>
      <c r="AW29" s="34"/>
      <c r="AX29" s="34"/>
      <c r="AY29" s="34"/>
      <c r="AZ29" s="34"/>
      <c r="BA29" s="34"/>
      <c r="BB29" s="34"/>
      <c r="BC29" s="34"/>
      <c r="BD29" s="34"/>
      <c r="BE29" s="34"/>
      <c r="BF29" s="34"/>
      <c r="BG29" s="34"/>
      <c r="BH29" s="34"/>
      <c r="BI29" s="34"/>
      <c r="BJ29" s="34"/>
      <c r="BK29" s="34"/>
      <c r="BL29" s="34"/>
      <c r="BM29" s="34"/>
      <c r="BN29" s="34"/>
      <c r="BO29" s="34"/>
    </row>
  </sheetData>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6"/>
  <dimension ref="A1:BP27"/>
  <sheetViews>
    <sheetView topLeftCell="AN1" zoomScale="80" zoomScaleNormal="80" workbookViewId="0" xr3:uid="{44B22561-5205-5C8A-B808-2C70100D228F}">
      <selection activeCell="AY18" sqref="AY18"/>
    </sheetView>
  </sheetViews>
  <sheetFormatPr defaultRowHeight="15"/>
  <cols>
    <col min="1" max="9" width="8.85546875" style="34"/>
    <col min="10" max="10" width="12.28515625" style="34" customWidth="1"/>
    <col min="11" max="11" width="15" style="34" customWidth="1"/>
    <col min="12" max="13" width="8.85546875" style="34"/>
    <col min="14" max="14" width="20.28515625" style="34" customWidth="1"/>
    <col min="15" max="16" width="8.85546875" style="34"/>
    <col min="17" max="17" width="33.85546875" customWidth="1"/>
    <col min="20" max="20" width="11.7109375" customWidth="1"/>
    <col min="41" max="41" width="13.85546875" customWidth="1"/>
    <col min="42" max="42" width="9.140625" style="34"/>
    <col min="45" max="45" width="34" customWidth="1"/>
  </cols>
  <sheetData>
    <row r="1" spans="1:68" ht="45">
      <c r="A1" s="85" t="s">
        <v>288</v>
      </c>
      <c r="B1" s="85" t="s">
        <v>70</v>
      </c>
      <c r="C1" s="85" t="s">
        <v>154</v>
      </c>
      <c r="E1" s="73" t="s">
        <v>378</v>
      </c>
      <c r="F1" s="65"/>
      <c r="G1" s="65"/>
      <c r="H1" s="65"/>
      <c r="I1" s="65" t="s">
        <v>340</v>
      </c>
      <c r="J1" s="88"/>
      <c r="K1" s="74" t="s">
        <v>160</v>
      </c>
      <c r="N1" s="104" t="s">
        <v>284</v>
      </c>
      <c r="Q1" s="34" t="s">
        <v>156</v>
      </c>
      <c r="R1" s="34"/>
      <c r="S1" s="34"/>
      <c r="T1" s="34"/>
      <c r="U1" s="34"/>
      <c r="V1" s="34"/>
      <c r="W1" s="34"/>
      <c r="X1" s="34"/>
      <c r="Y1" s="34"/>
      <c r="Z1" s="34"/>
      <c r="AA1" s="34"/>
      <c r="AB1" s="34"/>
      <c r="AC1" s="34"/>
      <c r="AD1" s="34"/>
      <c r="AE1" s="34"/>
      <c r="AF1" s="34"/>
      <c r="AG1" s="34"/>
      <c r="AH1" s="34"/>
      <c r="AI1" s="34"/>
      <c r="AJ1" s="34"/>
      <c r="AK1" s="34"/>
      <c r="AL1" s="34"/>
      <c r="AM1" s="34"/>
      <c r="AN1" s="34"/>
      <c r="AO1" s="34"/>
      <c r="AQ1" s="34"/>
      <c r="AR1" s="34"/>
      <c r="AS1" s="34"/>
      <c r="AT1" s="34"/>
      <c r="AU1" s="34"/>
      <c r="AV1" s="34"/>
      <c r="AW1" s="34"/>
      <c r="AX1" s="34"/>
      <c r="AY1" s="34"/>
      <c r="AZ1" s="34"/>
      <c r="BA1" s="34"/>
      <c r="BB1" s="34"/>
      <c r="BC1" s="34"/>
      <c r="BD1" s="34"/>
      <c r="BE1" s="34"/>
      <c r="BF1" s="34"/>
      <c r="BG1" s="34"/>
      <c r="BH1" s="34"/>
      <c r="BI1" s="34"/>
      <c r="BJ1" s="34"/>
      <c r="BK1" s="34"/>
      <c r="BL1" s="34"/>
      <c r="BM1" s="34"/>
      <c r="BN1" s="34"/>
      <c r="BO1" s="34"/>
      <c r="BP1" s="34"/>
    </row>
    <row r="2" spans="1:68">
      <c r="A2" s="86" t="s">
        <v>379</v>
      </c>
      <c r="B2" s="87">
        <v>292</v>
      </c>
      <c r="C2" s="87">
        <v>0.105377216</v>
      </c>
      <c r="E2" s="46">
        <v>3249</v>
      </c>
      <c r="F2" s="65" t="s">
        <v>61</v>
      </c>
      <c r="G2" s="65">
        <v>0.1328</v>
      </c>
      <c r="H2" s="65" t="s">
        <v>267</v>
      </c>
      <c r="I2" s="46">
        <v>3249</v>
      </c>
      <c r="J2" s="88"/>
      <c r="K2" s="46">
        <f>$C$6*G2</f>
        <v>2.9658361326266665</v>
      </c>
      <c r="M2" s="34" t="s">
        <v>70</v>
      </c>
      <c r="N2" s="98" t="s">
        <v>179</v>
      </c>
      <c r="P2" s="34" t="s">
        <v>288</v>
      </c>
      <c r="Q2" s="34" t="s">
        <v>289</v>
      </c>
      <c r="R2" s="34" t="s">
        <v>290</v>
      </c>
      <c r="S2" s="34" t="s">
        <v>291</v>
      </c>
      <c r="T2" s="34" t="s">
        <v>292</v>
      </c>
      <c r="U2" s="34" t="s">
        <v>293</v>
      </c>
      <c r="V2" s="34" t="s">
        <v>162</v>
      </c>
      <c r="W2" s="34" t="s">
        <v>163</v>
      </c>
      <c r="X2" s="34" t="s">
        <v>164</v>
      </c>
      <c r="Y2" s="34" t="s">
        <v>165</v>
      </c>
      <c r="Z2" s="34" t="s">
        <v>166</v>
      </c>
      <c r="AA2" s="34" t="s">
        <v>167</v>
      </c>
      <c r="AB2" s="34" t="s">
        <v>168</v>
      </c>
      <c r="AC2" s="34" t="s">
        <v>169</v>
      </c>
      <c r="AD2" s="34" t="s">
        <v>170</v>
      </c>
      <c r="AE2" s="34" t="s">
        <v>171</v>
      </c>
      <c r="AF2" s="34" t="s">
        <v>172</v>
      </c>
      <c r="AG2" s="34" t="s">
        <v>173</v>
      </c>
      <c r="AH2" s="34" t="s">
        <v>174</v>
      </c>
      <c r="AI2" s="34" t="s">
        <v>175</v>
      </c>
      <c r="AJ2" s="34" t="s">
        <v>176</v>
      </c>
      <c r="AK2" s="34" t="s">
        <v>177</v>
      </c>
      <c r="AL2" s="34" t="s">
        <v>178</v>
      </c>
      <c r="AM2" s="34" t="s">
        <v>294</v>
      </c>
      <c r="AN2" s="34" t="s">
        <v>70</v>
      </c>
      <c r="AO2" s="34" t="s">
        <v>179</v>
      </c>
      <c r="AP2" s="44" t="s">
        <v>180</v>
      </c>
      <c r="AQ2" s="34" t="s">
        <v>181</v>
      </c>
      <c r="AR2" s="34" t="s">
        <v>182</v>
      </c>
      <c r="AS2" s="34" t="s">
        <v>183</v>
      </c>
      <c r="AT2" s="34" t="s">
        <v>71</v>
      </c>
      <c r="AU2" s="34" t="s">
        <v>73</v>
      </c>
      <c r="AV2" s="34" t="s">
        <v>74</v>
      </c>
      <c r="AW2" s="34" t="s">
        <v>75</v>
      </c>
      <c r="AX2" s="34" t="s">
        <v>76</v>
      </c>
      <c r="AY2" s="34" t="s">
        <v>184</v>
      </c>
      <c r="AZ2" s="34" t="s">
        <v>78</v>
      </c>
      <c r="BA2" s="34" t="s">
        <v>79</v>
      </c>
      <c r="BB2" s="34" t="s">
        <v>80</v>
      </c>
      <c r="BC2" s="34" t="s">
        <v>185</v>
      </c>
      <c r="BD2" s="34" t="s">
        <v>295</v>
      </c>
      <c r="BE2" s="34" t="s">
        <v>187</v>
      </c>
      <c r="BF2" s="34" t="s">
        <v>188</v>
      </c>
      <c r="BG2" s="34" t="s">
        <v>189</v>
      </c>
      <c r="BH2" s="34" t="s">
        <v>190</v>
      </c>
      <c r="BI2" s="34" t="s">
        <v>191</v>
      </c>
      <c r="BJ2" s="34" t="s">
        <v>192</v>
      </c>
      <c r="BK2" s="34" t="s">
        <v>193</v>
      </c>
      <c r="BL2" s="34" t="s">
        <v>194</v>
      </c>
      <c r="BM2" s="34" t="s">
        <v>195</v>
      </c>
      <c r="BN2" s="34" t="s">
        <v>196</v>
      </c>
      <c r="BO2" s="34" t="s">
        <v>197</v>
      </c>
      <c r="BP2" s="34" t="s">
        <v>198</v>
      </c>
    </row>
    <row r="3" spans="1:68">
      <c r="A3" s="86" t="s">
        <v>379</v>
      </c>
      <c r="B3" s="87">
        <v>329</v>
      </c>
      <c r="C3" s="87">
        <v>0.46967830199999899</v>
      </c>
      <c r="E3" s="65">
        <v>3248</v>
      </c>
      <c r="F3" s="65" t="s">
        <v>60</v>
      </c>
      <c r="G3" s="65">
        <v>5.4199999999999998E-2</v>
      </c>
      <c r="H3" s="65"/>
      <c r="I3" s="46">
        <v>3248</v>
      </c>
      <c r="J3" s="88"/>
      <c r="K3" s="46">
        <f>$C$6*G3</f>
        <v>1.2104542047316666</v>
      </c>
      <c r="M3" s="34">
        <v>292</v>
      </c>
      <c r="N3" s="98">
        <f t="shared" ref="N3:N13" si="0">VLOOKUP(M3,B:C,2,FALSE)</f>
        <v>0.105377216</v>
      </c>
      <c r="P3" s="34" t="s">
        <v>15</v>
      </c>
      <c r="Q3" s="34" t="s">
        <v>380</v>
      </c>
      <c r="R3" s="34" t="s">
        <v>200</v>
      </c>
      <c r="S3" s="34" t="s">
        <v>381</v>
      </c>
      <c r="T3" s="2">
        <v>41466</v>
      </c>
      <c r="U3" s="34" t="s">
        <v>382</v>
      </c>
      <c r="V3" s="34">
        <f t="shared" ref="V3:V23" si="1">SUM(AO$3:AO$23)</f>
        <v>99.219514965999991</v>
      </c>
      <c r="W3" s="34" t="s">
        <v>1</v>
      </c>
      <c r="X3" s="34" t="s">
        <v>383</v>
      </c>
      <c r="Y3" s="34" t="s">
        <v>204</v>
      </c>
      <c r="Z3" s="34" t="s">
        <v>205</v>
      </c>
      <c r="AA3" s="34" t="s">
        <v>206</v>
      </c>
      <c r="AB3" s="34" t="s">
        <v>207</v>
      </c>
      <c r="AC3" s="34" t="s">
        <v>208</v>
      </c>
      <c r="AD3" s="43" t="s">
        <v>384</v>
      </c>
      <c r="AE3" s="34">
        <v>5</v>
      </c>
      <c r="AF3" s="34">
        <v>5</v>
      </c>
      <c r="AG3" s="34">
        <v>4</v>
      </c>
      <c r="AH3" s="34" t="s">
        <v>210</v>
      </c>
      <c r="AI3" s="34">
        <v>0</v>
      </c>
      <c r="AJ3" s="34">
        <v>2.5</v>
      </c>
      <c r="AK3" s="34" t="s">
        <v>11</v>
      </c>
      <c r="AL3" s="27">
        <v>5</v>
      </c>
      <c r="AM3" s="34" t="s">
        <v>208</v>
      </c>
      <c r="AN3" s="34">
        <v>292</v>
      </c>
      <c r="AO3" s="34">
        <v>0.105377216</v>
      </c>
      <c r="AP3" s="44" t="b">
        <v>0</v>
      </c>
      <c r="AQ3" s="34">
        <v>-99</v>
      </c>
      <c r="AR3" s="34" t="s">
        <v>347</v>
      </c>
      <c r="AS3" s="34" t="s">
        <v>212</v>
      </c>
      <c r="AT3" s="34" t="s">
        <v>299</v>
      </c>
      <c r="AU3" s="34"/>
      <c r="AV3" s="34">
        <v>12101</v>
      </c>
      <c r="AW3" s="34">
        <v>0</v>
      </c>
      <c r="AX3" s="34">
        <v>0</v>
      </c>
      <c r="AY3" s="34" t="s">
        <v>300</v>
      </c>
      <c r="AZ3" s="34" t="s">
        <v>287</v>
      </c>
      <c r="BA3" s="34">
        <v>26.98</v>
      </c>
      <c r="BB3" s="34">
        <v>0</v>
      </c>
      <c r="BC3" s="34" t="s">
        <v>385</v>
      </c>
      <c r="BD3" s="34">
        <v>0</v>
      </c>
      <c r="BE3" s="34">
        <v>47</v>
      </c>
      <c r="BF3" s="34"/>
      <c r="BG3" s="34"/>
      <c r="BH3" s="34"/>
      <c r="BI3" s="34" t="s">
        <v>216</v>
      </c>
      <c r="BJ3" s="34" t="s">
        <v>217</v>
      </c>
      <c r="BK3" s="34" t="s">
        <v>349</v>
      </c>
      <c r="BL3" s="34"/>
      <c r="BM3" s="34"/>
      <c r="BN3" s="34" t="s">
        <v>1</v>
      </c>
      <c r="BO3" s="34">
        <v>1.2</v>
      </c>
      <c r="BP3" s="34">
        <f>AO$25-100</f>
        <v>-0.78048503400000868</v>
      </c>
    </row>
    <row r="4" spans="1:68">
      <c r="A4" s="86" t="s">
        <v>379</v>
      </c>
      <c r="B4" s="87">
        <v>488</v>
      </c>
      <c r="C4" s="87">
        <v>0.64095131000000005</v>
      </c>
      <c r="E4" s="65">
        <v>3247</v>
      </c>
      <c r="F4" s="65" t="s">
        <v>59</v>
      </c>
      <c r="G4" s="65">
        <v>8.5699999999999998E-2</v>
      </c>
      <c r="H4" s="65"/>
      <c r="I4" s="46">
        <v>3247</v>
      </c>
      <c r="J4" s="88"/>
      <c r="K4" s="46">
        <f>$C$6*G4</f>
        <v>1.9139469620941665</v>
      </c>
      <c r="M4" s="34">
        <v>329</v>
      </c>
      <c r="N4" s="98">
        <f t="shared" si="0"/>
        <v>0.46967830199999899</v>
      </c>
      <c r="P4" s="34" t="s">
        <v>15</v>
      </c>
      <c r="Q4" s="34" t="s">
        <v>380</v>
      </c>
      <c r="R4" s="34" t="s">
        <v>200</v>
      </c>
      <c r="S4" s="34" t="s">
        <v>381</v>
      </c>
      <c r="T4" s="2">
        <v>41466</v>
      </c>
      <c r="U4" s="34" t="s">
        <v>382</v>
      </c>
      <c r="V4" s="34">
        <f t="shared" si="1"/>
        <v>99.219514965999991</v>
      </c>
      <c r="W4" s="34" t="s">
        <v>1</v>
      </c>
      <c r="X4" s="34" t="s">
        <v>383</v>
      </c>
      <c r="Y4" s="34" t="s">
        <v>204</v>
      </c>
      <c r="Z4" s="34" t="s">
        <v>205</v>
      </c>
      <c r="AA4" s="34" t="s">
        <v>206</v>
      </c>
      <c r="AB4" s="34" t="s">
        <v>207</v>
      </c>
      <c r="AC4" s="34" t="s">
        <v>208</v>
      </c>
      <c r="AD4" s="43" t="s">
        <v>384</v>
      </c>
      <c r="AE4" s="34">
        <v>5</v>
      </c>
      <c r="AF4" s="34">
        <v>5</v>
      </c>
      <c r="AG4" s="34">
        <v>4</v>
      </c>
      <c r="AH4" s="34" t="s">
        <v>210</v>
      </c>
      <c r="AI4" s="34">
        <v>0</v>
      </c>
      <c r="AJ4" s="34">
        <v>2.5</v>
      </c>
      <c r="AK4" s="34" t="s">
        <v>11</v>
      </c>
      <c r="AL4" s="27">
        <v>5</v>
      </c>
      <c r="AM4" s="34" t="s">
        <v>208</v>
      </c>
      <c r="AN4" s="34">
        <v>329</v>
      </c>
      <c r="AO4" s="34">
        <v>0.46967830199999899</v>
      </c>
      <c r="AP4" s="44" t="b">
        <v>0</v>
      </c>
      <c r="AQ4" s="34">
        <v>-99</v>
      </c>
      <c r="AR4" s="34" t="s">
        <v>347</v>
      </c>
      <c r="AS4" s="34" t="s">
        <v>212</v>
      </c>
      <c r="AT4" s="34" t="s">
        <v>213</v>
      </c>
      <c r="AU4" s="34"/>
      <c r="AV4" s="34">
        <v>12111</v>
      </c>
      <c r="AW4" s="34">
        <v>0</v>
      </c>
      <c r="AX4" s="34">
        <v>0</v>
      </c>
      <c r="AY4" s="34" t="s">
        <v>158</v>
      </c>
      <c r="AZ4" s="34" t="s">
        <v>214</v>
      </c>
      <c r="BA4" s="34">
        <v>40.08</v>
      </c>
      <c r="BB4" s="34">
        <v>0</v>
      </c>
      <c r="BC4" s="34" t="s">
        <v>385</v>
      </c>
      <c r="BD4" s="34">
        <v>0</v>
      </c>
      <c r="BE4" s="34">
        <v>47</v>
      </c>
      <c r="BF4" s="34"/>
      <c r="BG4" s="34"/>
      <c r="BH4" s="34"/>
      <c r="BI4" s="34" t="s">
        <v>216</v>
      </c>
      <c r="BJ4" s="34" t="s">
        <v>217</v>
      </c>
      <c r="BK4" s="34" t="s">
        <v>349</v>
      </c>
      <c r="BL4" s="34"/>
      <c r="BM4" s="34"/>
      <c r="BN4" s="34" t="s">
        <v>1</v>
      </c>
      <c r="BO4" s="34">
        <v>1.2</v>
      </c>
      <c r="BP4" s="34">
        <f t="shared" ref="BP4:BP23" si="2">AO$25-100</f>
        <v>-0.78048503400000868</v>
      </c>
    </row>
    <row r="5" spans="1:68">
      <c r="A5" s="86" t="s">
        <v>379</v>
      </c>
      <c r="B5" s="87">
        <v>525</v>
      </c>
      <c r="C5" s="87">
        <v>0.137221594</v>
      </c>
      <c r="E5" s="65">
        <v>3246</v>
      </c>
      <c r="F5" s="65" t="s">
        <v>58</v>
      </c>
      <c r="G5" s="65">
        <v>0.3639</v>
      </c>
      <c r="H5" s="65"/>
      <c r="I5" s="46">
        <v>3246</v>
      </c>
      <c r="J5" s="88"/>
      <c r="K5" s="46">
        <f>$C$6*G5</f>
        <v>8.1270163302925003</v>
      </c>
      <c r="M5" s="34">
        <v>488</v>
      </c>
      <c r="N5" s="98">
        <f t="shared" si="0"/>
        <v>0.64095131000000005</v>
      </c>
      <c r="P5" s="34" t="s">
        <v>15</v>
      </c>
      <c r="Q5" s="34" t="s">
        <v>380</v>
      </c>
      <c r="R5" s="34" t="s">
        <v>200</v>
      </c>
      <c r="S5" s="34" t="s">
        <v>381</v>
      </c>
      <c r="T5" s="2">
        <v>41466</v>
      </c>
      <c r="U5" s="34" t="s">
        <v>382</v>
      </c>
      <c r="V5" s="34">
        <f t="shared" si="1"/>
        <v>99.219514965999991</v>
      </c>
      <c r="W5" s="34" t="s">
        <v>1</v>
      </c>
      <c r="X5" s="34" t="s">
        <v>383</v>
      </c>
      <c r="Y5" s="34" t="s">
        <v>204</v>
      </c>
      <c r="Z5" s="34" t="s">
        <v>205</v>
      </c>
      <c r="AA5" s="34" t="s">
        <v>206</v>
      </c>
      <c r="AB5" s="34" t="s">
        <v>207</v>
      </c>
      <c r="AC5" s="34" t="s">
        <v>208</v>
      </c>
      <c r="AD5" s="43" t="s">
        <v>384</v>
      </c>
      <c r="AE5" s="34">
        <v>5</v>
      </c>
      <c r="AF5" s="34">
        <v>5</v>
      </c>
      <c r="AG5" s="34">
        <v>4</v>
      </c>
      <c r="AH5" s="34" t="s">
        <v>210</v>
      </c>
      <c r="AI5" s="34">
        <v>0</v>
      </c>
      <c r="AJ5" s="34">
        <v>2.5</v>
      </c>
      <c r="AK5" s="34" t="s">
        <v>11</v>
      </c>
      <c r="AL5" s="27">
        <v>5</v>
      </c>
      <c r="AM5" s="34" t="s">
        <v>208</v>
      </c>
      <c r="AN5" s="34">
        <v>488</v>
      </c>
      <c r="AO5" s="34">
        <v>0.64095131000000005</v>
      </c>
      <c r="AP5" s="44" t="b">
        <v>0</v>
      </c>
      <c r="AQ5" s="34">
        <v>-99</v>
      </c>
      <c r="AR5" s="34" t="s">
        <v>347</v>
      </c>
      <c r="AS5" s="34" t="s">
        <v>212</v>
      </c>
      <c r="AT5" s="34" t="s">
        <v>223</v>
      </c>
      <c r="AU5" s="34"/>
      <c r="AV5" s="34">
        <v>12126</v>
      </c>
      <c r="AW5" s="34">
        <v>0</v>
      </c>
      <c r="AX5" s="34">
        <v>0</v>
      </c>
      <c r="AY5" s="34" t="s">
        <v>219</v>
      </c>
      <c r="AZ5" s="34" t="s">
        <v>224</v>
      </c>
      <c r="BA5" s="34">
        <v>55.85</v>
      </c>
      <c r="BB5" s="34">
        <v>0</v>
      </c>
      <c r="BC5" s="34" t="s">
        <v>385</v>
      </c>
      <c r="BD5" s="34">
        <v>0</v>
      </c>
      <c r="BE5" s="34">
        <v>47</v>
      </c>
      <c r="BF5" s="34"/>
      <c r="BG5" s="34"/>
      <c r="BH5" s="34"/>
      <c r="BI5" s="34" t="s">
        <v>216</v>
      </c>
      <c r="BJ5" s="34" t="s">
        <v>217</v>
      </c>
      <c r="BK5" s="34" t="s">
        <v>349</v>
      </c>
      <c r="BL5" s="34"/>
      <c r="BM5" s="34"/>
      <c r="BN5" s="34" t="s">
        <v>1</v>
      </c>
      <c r="BO5" s="34">
        <v>1.2</v>
      </c>
      <c r="BP5" s="34">
        <f t="shared" si="2"/>
        <v>-0.78048503400000868</v>
      </c>
    </row>
    <row r="6" spans="1:68">
      <c r="A6" s="86" t="s">
        <v>379</v>
      </c>
      <c r="B6" s="87">
        <v>626</v>
      </c>
      <c r="C6" s="87">
        <v>22.333103408333333</v>
      </c>
      <c r="D6" s="34" t="s">
        <v>311</v>
      </c>
      <c r="E6" s="65">
        <v>3245</v>
      </c>
      <c r="F6" s="65" t="s">
        <v>56</v>
      </c>
      <c r="G6" s="65">
        <v>0.3634</v>
      </c>
      <c r="H6" s="65"/>
      <c r="I6" s="46">
        <v>3245</v>
      </c>
      <c r="J6" s="88"/>
      <c r="K6" s="46">
        <f>$C$6*G6</f>
        <v>8.1158497785883323</v>
      </c>
      <c r="M6" s="34">
        <v>525</v>
      </c>
      <c r="N6" s="98">
        <f t="shared" si="0"/>
        <v>0.137221594</v>
      </c>
      <c r="P6" s="34" t="s">
        <v>15</v>
      </c>
      <c r="Q6" s="34" t="s">
        <v>380</v>
      </c>
      <c r="R6" s="34" t="s">
        <v>200</v>
      </c>
      <c r="S6" s="34" t="s">
        <v>381</v>
      </c>
      <c r="T6" s="2">
        <v>41466</v>
      </c>
      <c r="U6" s="34" t="s">
        <v>382</v>
      </c>
      <c r="V6" s="34">
        <f t="shared" si="1"/>
        <v>99.219514965999991</v>
      </c>
      <c r="W6" s="34" t="s">
        <v>1</v>
      </c>
      <c r="X6" s="34" t="s">
        <v>383</v>
      </c>
      <c r="Y6" s="34" t="s">
        <v>204</v>
      </c>
      <c r="Z6" s="34" t="s">
        <v>205</v>
      </c>
      <c r="AA6" s="34" t="s">
        <v>206</v>
      </c>
      <c r="AB6" s="34" t="s">
        <v>207</v>
      </c>
      <c r="AC6" s="34" t="s">
        <v>208</v>
      </c>
      <c r="AD6" s="43" t="s">
        <v>384</v>
      </c>
      <c r="AE6" s="34">
        <v>5</v>
      </c>
      <c r="AF6" s="34">
        <v>5</v>
      </c>
      <c r="AG6" s="34">
        <v>4</v>
      </c>
      <c r="AH6" s="34" t="s">
        <v>210</v>
      </c>
      <c r="AI6" s="34">
        <v>0</v>
      </c>
      <c r="AJ6" s="34">
        <v>2.5</v>
      </c>
      <c r="AK6" s="34" t="s">
        <v>11</v>
      </c>
      <c r="AL6" s="27">
        <v>5</v>
      </c>
      <c r="AM6" s="34" t="s">
        <v>208</v>
      </c>
      <c r="AN6" s="34">
        <v>525</v>
      </c>
      <c r="AO6" s="34">
        <v>0.137221594</v>
      </c>
      <c r="AP6" s="44" t="b">
        <v>0</v>
      </c>
      <c r="AQ6" s="34">
        <v>-99</v>
      </c>
      <c r="AR6" s="34" t="s">
        <v>347</v>
      </c>
      <c r="AS6" s="34" t="s">
        <v>212</v>
      </c>
      <c r="AT6" s="34" t="s">
        <v>230</v>
      </c>
      <c r="AU6" s="34"/>
      <c r="AV6" s="34">
        <v>12140</v>
      </c>
      <c r="AW6" s="34">
        <v>0</v>
      </c>
      <c r="AX6" s="34">
        <v>0</v>
      </c>
      <c r="AY6" s="34" t="s">
        <v>225</v>
      </c>
      <c r="AZ6" s="34" t="s">
        <v>231</v>
      </c>
      <c r="BA6" s="34">
        <v>24.31</v>
      </c>
      <c r="BB6" s="34">
        <v>0</v>
      </c>
      <c r="BC6" s="34" t="s">
        <v>385</v>
      </c>
      <c r="BD6" s="34">
        <v>0</v>
      </c>
      <c r="BE6" s="34">
        <v>47</v>
      </c>
      <c r="BF6" s="34"/>
      <c r="BG6" s="34"/>
      <c r="BH6" s="34"/>
      <c r="BI6" s="34" t="s">
        <v>216</v>
      </c>
      <c r="BJ6" s="34" t="s">
        <v>217</v>
      </c>
      <c r="BK6" s="34" t="s">
        <v>349</v>
      </c>
      <c r="BL6" s="34"/>
      <c r="BM6" s="34"/>
      <c r="BN6" s="34" t="s">
        <v>1</v>
      </c>
      <c r="BO6" s="34">
        <v>1.2</v>
      </c>
      <c r="BP6" s="34">
        <f t="shared" si="2"/>
        <v>-0.78048503400000868</v>
      </c>
    </row>
    <row r="7" spans="1:68">
      <c r="A7" s="86" t="s">
        <v>379</v>
      </c>
      <c r="B7" s="87">
        <v>669</v>
      </c>
      <c r="C7" s="87">
        <v>4.71885339999999E-2</v>
      </c>
      <c r="E7" s="65">
        <v>3254</v>
      </c>
      <c r="F7" s="65" t="s">
        <v>67</v>
      </c>
      <c r="G7" s="65">
        <f>G2</f>
        <v>0.1328</v>
      </c>
      <c r="H7" s="65"/>
      <c r="I7" s="46">
        <v>3254</v>
      </c>
      <c r="J7" s="88"/>
      <c r="K7" s="46">
        <f>$C$14*G7</f>
        <v>0.59316722652533338</v>
      </c>
      <c r="M7" s="34">
        <v>669</v>
      </c>
      <c r="N7" s="98">
        <f t="shared" si="0"/>
        <v>4.71885339999999E-2</v>
      </c>
      <c r="P7" s="34" t="s">
        <v>15</v>
      </c>
      <c r="Q7" s="34" t="s">
        <v>380</v>
      </c>
      <c r="R7" s="34" t="s">
        <v>200</v>
      </c>
      <c r="S7" s="34" t="s">
        <v>381</v>
      </c>
      <c r="T7" s="2">
        <v>41466</v>
      </c>
      <c r="U7" s="34" t="s">
        <v>382</v>
      </c>
      <c r="V7" s="34">
        <f t="shared" si="1"/>
        <v>99.219514965999991</v>
      </c>
      <c r="W7" s="34" t="s">
        <v>1</v>
      </c>
      <c r="X7" s="34" t="s">
        <v>383</v>
      </c>
      <c r="Y7" s="34" t="s">
        <v>204</v>
      </c>
      <c r="Z7" s="34" t="s">
        <v>205</v>
      </c>
      <c r="AA7" s="34" t="s">
        <v>206</v>
      </c>
      <c r="AB7" s="34" t="s">
        <v>207</v>
      </c>
      <c r="AC7" s="34" t="s">
        <v>208</v>
      </c>
      <c r="AD7" s="43" t="s">
        <v>384</v>
      </c>
      <c r="AE7" s="34">
        <v>5</v>
      </c>
      <c r="AF7" s="34">
        <v>5</v>
      </c>
      <c r="AG7" s="34">
        <v>4</v>
      </c>
      <c r="AH7" s="34" t="s">
        <v>210</v>
      </c>
      <c r="AI7" s="34">
        <v>0</v>
      </c>
      <c r="AJ7" s="34">
        <v>2.5</v>
      </c>
      <c r="AK7" s="34" t="s">
        <v>11</v>
      </c>
      <c r="AL7" s="27">
        <v>5</v>
      </c>
      <c r="AM7" s="34" t="s">
        <v>208</v>
      </c>
      <c r="AN7" s="34">
        <v>669</v>
      </c>
      <c r="AO7" s="3">
        <v>4.71885339999999E-2</v>
      </c>
      <c r="AP7" s="44" t="b">
        <v>0</v>
      </c>
      <c r="AQ7" s="34">
        <v>-99</v>
      </c>
      <c r="AR7" s="34" t="s">
        <v>347</v>
      </c>
      <c r="AS7" s="34" t="s">
        <v>212</v>
      </c>
      <c r="AT7" s="2">
        <v>2023695</v>
      </c>
      <c r="AU7" s="34"/>
      <c r="AV7" s="34">
        <v>12180</v>
      </c>
      <c r="AW7" s="34">
        <v>0</v>
      </c>
      <c r="AX7" s="34">
        <v>0</v>
      </c>
      <c r="AY7" s="34" t="s">
        <v>313</v>
      </c>
      <c r="AZ7" s="34" t="s">
        <v>312</v>
      </c>
      <c r="BA7" s="34">
        <v>39.1</v>
      </c>
      <c r="BB7" s="34">
        <v>0</v>
      </c>
      <c r="BC7" s="34" t="s">
        <v>385</v>
      </c>
      <c r="BD7" s="34">
        <v>0</v>
      </c>
      <c r="BE7" s="34">
        <v>47</v>
      </c>
      <c r="BF7" s="34"/>
      <c r="BG7" s="34"/>
      <c r="BH7" s="34"/>
      <c r="BI7" s="34" t="s">
        <v>216</v>
      </c>
      <c r="BJ7" s="34" t="s">
        <v>217</v>
      </c>
      <c r="BK7" s="34" t="s">
        <v>349</v>
      </c>
      <c r="BL7" s="34"/>
      <c r="BM7" s="34"/>
      <c r="BN7" s="34" t="s">
        <v>1</v>
      </c>
      <c r="BO7" s="34">
        <v>1.2</v>
      </c>
      <c r="BP7" s="34">
        <f t="shared" si="2"/>
        <v>-0.78048503400000868</v>
      </c>
    </row>
    <row r="8" spans="1:68">
      <c r="A8" s="86" t="s">
        <v>379</v>
      </c>
      <c r="B8" s="87">
        <v>694</v>
      </c>
      <c r="C8" s="87">
        <v>8.7615830000000006E-2</v>
      </c>
      <c r="E8" s="65">
        <v>3253</v>
      </c>
      <c r="F8" s="65" t="s">
        <v>66</v>
      </c>
      <c r="G8" s="65">
        <f t="shared" ref="G8:G11" si="3">G3</f>
        <v>5.4199999999999998E-2</v>
      </c>
      <c r="H8" s="65"/>
      <c r="I8" s="46">
        <v>3253</v>
      </c>
      <c r="J8" s="88"/>
      <c r="K8" s="46">
        <f>$C$14*G8</f>
        <v>0.24209084094633335</v>
      </c>
      <c r="M8" s="34">
        <v>694</v>
      </c>
      <c r="N8" s="98">
        <f t="shared" si="0"/>
        <v>8.7615830000000006E-2</v>
      </c>
      <c r="P8" s="34" t="s">
        <v>15</v>
      </c>
      <c r="Q8" s="34" t="s">
        <v>380</v>
      </c>
      <c r="R8" s="34" t="s">
        <v>200</v>
      </c>
      <c r="S8" s="34" t="s">
        <v>381</v>
      </c>
      <c r="T8" s="2">
        <v>41466</v>
      </c>
      <c r="U8" s="34" t="s">
        <v>382</v>
      </c>
      <c r="V8" s="34">
        <f t="shared" si="1"/>
        <v>99.219514965999991</v>
      </c>
      <c r="W8" s="34" t="s">
        <v>1</v>
      </c>
      <c r="X8" s="34" t="s">
        <v>383</v>
      </c>
      <c r="Y8" s="34" t="s">
        <v>204</v>
      </c>
      <c r="Z8" s="34" t="s">
        <v>205</v>
      </c>
      <c r="AA8" s="34" t="s">
        <v>206</v>
      </c>
      <c r="AB8" s="34" t="s">
        <v>207</v>
      </c>
      <c r="AC8" s="34" t="s">
        <v>208</v>
      </c>
      <c r="AD8" s="43" t="s">
        <v>384</v>
      </c>
      <c r="AE8" s="34">
        <v>5</v>
      </c>
      <c r="AF8" s="34">
        <v>5</v>
      </c>
      <c r="AG8" s="34">
        <v>4</v>
      </c>
      <c r="AH8" s="34" t="s">
        <v>210</v>
      </c>
      <c r="AI8" s="34">
        <v>0</v>
      </c>
      <c r="AJ8" s="34">
        <v>2.5</v>
      </c>
      <c r="AK8" s="34" t="s">
        <v>11</v>
      </c>
      <c r="AL8" s="27">
        <v>5</v>
      </c>
      <c r="AM8" s="34" t="s">
        <v>208</v>
      </c>
      <c r="AN8" s="34">
        <v>694</v>
      </c>
      <c r="AO8" s="34">
        <v>8.7615830000000006E-2</v>
      </c>
      <c r="AP8" s="44" t="b">
        <v>0</v>
      </c>
      <c r="AQ8" s="34">
        <v>-99</v>
      </c>
      <c r="AR8" s="34" t="s">
        <v>347</v>
      </c>
      <c r="AS8" s="34" t="s">
        <v>212</v>
      </c>
      <c r="AT8" s="34" t="s">
        <v>315</v>
      </c>
      <c r="AU8" s="34"/>
      <c r="AV8" s="34">
        <v>12165</v>
      </c>
      <c r="AW8" s="34">
        <v>0</v>
      </c>
      <c r="AX8" s="34">
        <v>0</v>
      </c>
      <c r="AY8" s="34" t="s">
        <v>316</v>
      </c>
      <c r="AZ8" s="34" t="s">
        <v>314</v>
      </c>
      <c r="BA8" s="34">
        <v>28.09</v>
      </c>
      <c r="BB8" s="34">
        <v>0</v>
      </c>
      <c r="BC8" s="34" t="s">
        <v>385</v>
      </c>
      <c r="BD8" s="34">
        <v>0</v>
      </c>
      <c r="BE8" s="34">
        <v>47</v>
      </c>
      <c r="BF8" s="34"/>
      <c r="BG8" s="34"/>
      <c r="BH8" s="34"/>
      <c r="BI8" s="34" t="s">
        <v>216</v>
      </c>
      <c r="BJ8" s="34" t="s">
        <v>217</v>
      </c>
      <c r="BK8" s="34" t="s">
        <v>349</v>
      </c>
      <c r="BL8" s="34"/>
      <c r="BM8" s="34"/>
      <c r="BN8" s="34" t="s">
        <v>1</v>
      </c>
      <c r="BO8" s="34">
        <v>1.2</v>
      </c>
      <c r="BP8" s="34">
        <f t="shared" si="2"/>
        <v>-0.78048503400000868</v>
      </c>
    </row>
    <row r="9" spans="1:68">
      <c r="A9" s="86" t="s">
        <v>379</v>
      </c>
      <c r="B9" s="87">
        <v>696</v>
      </c>
      <c r="C9" s="87">
        <v>0.98644003999999907</v>
      </c>
      <c r="E9" s="65">
        <v>3252</v>
      </c>
      <c r="F9" s="65" t="s">
        <v>65</v>
      </c>
      <c r="G9" s="65">
        <f t="shared" si="3"/>
        <v>8.5699999999999998E-2</v>
      </c>
      <c r="H9" s="65"/>
      <c r="I9" s="46">
        <v>3252</v>
      </c>
      <c r="J9" s="88"/>
      <c r="K9" s="46">
        <f>$C$14*G9</f>
        <v>0.38278939241883336</v>
      </c>
      <c r="M9" s="34">
        <v>696</v>
      </c>
      <c r="N9" s="98">
        <f t="shared" si="0"/>
        <v>0.98644003999999907</v>
      </c>
      <c r="P9" s="34" t="s">
        <v>15</v>
      </c>
      <c r="Q9" s="34" t="s">
        <v>380</v>
      </c>
      <c r="R9" s="34" t="s">
        <v>200</v>
      </c>
      <c r="S9" s="34" t="s">
        <v>381</v>
      </c>
      <c r="T9" s="2">
        <v>41466</v>
      </c>
      <c r="U9" s="34" t="s">
        <v>382</v>
      </c>
      <c r="V9" s="34">
        <f t="shared" si="1"/>
        <v>99.219514965999991</v>
      </c>
      <c r="W9" s="34" t="s">
        <v>1</v>
      </c>
      <c r="X9" s="34" t="s">
        <v>383</v>
      </c>
      <c r="Y9" s="34" t="s">
        <v>204</v>
      </c>
      <c r="Z9" s="34" t="s">
        <v>205</v>
      </c>
      <c r="AA9" s="34" t="s">
        <v>206</v>
      </c>
      <c r="AB9" s="34" t="s">
        <v>207</v>
      </c>
      <c r="AC9" s="34" t="s">
        <v>208</v>
      </c>
      <c r="AD9" s="43" t="s">
        <v>384</v>
      </c>
      <c r="AE9" s="34">
        <v>5</v>
      </c>
      <c r="AF9" s="34">
        <v>5</v>
      </c>
      <c r="AG9" s="34">
        <v>4</v>
      </c>
      <c r="AH9" s="34" t="s">
        <v>210</v>
      </c>
      <c r="AI9" s="34">
        <v>0</v>
      </c>
      <c r="AJ9" s="34">
        <v>2.5</v>
      </c>
      <c r="AK9" s="34" t="s">
        <v>11</v>
      </c>
      <c r="AL9" s="27">
        <v>5</v>
      </c>
      <c r="AM9" s="34" t="s">
        <v>208</v>
      </c>
      <c r="AN9" s="34">
        <v>696</v>
      </c>
      <c r="AO9" s="34">
        <v>0.98644003999999896</v>
      </c>
      <c r="AP9" s="44" t="b">
        <v>0</v>
      </c>
      <c r="AQ9" s="34">
        <v>-99</v>
      </c>
      <c r="AR9" s="34" t="s">
        <v>347</v>
      </c>
      <c r="AS9" s="34" t="s">
        <v>212</v>
      </c>
      <c r="AT9" s="34" t="s">
        <v>243</v>
      </c>
      <c r="AU9" s="34"/>
      <c r="AV9" s="34">
        <v>12184</v>
      </c>
      <c r="AW9" s="34">
        <v>0</v>
      </c>
      <c r="AX9" s="34">
        <v>0</v>
      </c>
      <c r="AY9" s="34" t="s">
        <v>242</v>
      </c>
      <c r="AZ9" s="34" t="s">
        <v>244</v>
      </c>
      <c r="BA9" s="34">
        <v>22.99</v>
      </c>
      <c r="BB9" s="34">
        <v>0</v>
      </c>
      <c r="BC9" s="34" t="s">
        <v>385</v>
      </c>
      <c r="BD9" s="34">
        <v>0</v>
      </c>
      <c r="BE9" s="34">
        <v>47</v>
      </c>
      <c r="BF9" s="34"/>
      <c r="BG9" s="34"/>
      <c r="BH9" s="34"/>
      <c r="BI9" s="34" t="s">
        <v>216</v>
      </c>
      <c r="BJ9" s="34" t="s">
        <v>217</v>
      </c>
      <c r="BK9" s="34" t="s">
        <v>349</v>
      </c>
      <c r="BL9" s="34"/>
      <c r="BM9" s="34"/>
      <c r="BN9" s="34" t="s">
        <v>1</v>
      </c>
      <c r="BO9" s="34">
        <v>1.2</v>
      </c>
      <c r="BP9" s="34">
        <f t="shared" si="2"/>
        <v>-0.78048503400000868</v>
      </c>
    </row>
    <row r="10" spans="1:68">
      <c r="A10" s="86" t="s">
        <v>379</v>
      </c>
      <c r="B10" s="87">
        <v>699</v>
      </c>
      <c r="C10" s="87">
        <v>59.9052656</v>
      </c>
      <c r="E10" s="65">
        <v>3251</v>
      </c>
      <c r="F10" s="65" t="s">
        <v>64</v>
      </c>
      <c r="G10" s="65">
        <f t="shared" si="3"/>
        <v>0.3639</v>
      </c>
      <c r="H10" s="65"/>
      <c r="I10" s="46">
        <v>3251</v>
      </c>
      <c r="J10" s="88"/>
      <c r="K10" s="46">
        <f>$C$14*G10</f>
        <v>1.6254032660585001</v>
      </c>
      <c r="M10" s="34">
        <v>699</v>
      </c>
      <c r="N10" s="98">
        <f t="shared" si="0"/>
        <v>59.9052656</v>
      </c>
      <c r="P10" s="34" t="s">
        <v>15</v>
      </c>
      <c r="Q10" s="34" t="s">
        <v>380</v>
      </c>
      <c r="R10" s="34" t="s">
        <v>200</v>
      </c>
      <c r="S10" s="34" t="s">
        <v>381</v>
      </c>
      <c r="T10" s="2">
        <v>41466</v>
      </c>
      <c r="U10" s="34" t="s">
        <v>382</v>
      </c>
      <c r="V10" s="34">
        <f t="shared" si="1"/>
        <v>99.219514965999991</v>
      </c>
      <c r="W10" s="34" t="s">
        <v>1</v>
      </c>
      <c r="X10" s="34" t="s">
        <v>383</v>
      </c>
      <c r="Y10" s="34" t="s">
        <v>204</v>
      </c>
      <c r="Z10" s="34" t="s">
        <v>205</v>
      </c>
      <c r="AA10" s="34" t="s">
        <v>206</v>
      </c>
      <c r="AB10" s="34" t="s">
        <v>207</v>
      </c>
      <c r="AC10" s="34" t="s">
        <v>208</v>
      </c>
      <c r="AD10" s="43" t="s">
        <v>384</v>
      </c>
      <c r="AE10" s="34">
        <v>5</v>
      </c>
      <c r="AF10" s="34">
        <v>5</v>
      </c>
      <c r="AG10" s="34">
        <v>4</v>
      </c>
      <c r="AH10" s="34" t="s">
        <v>210</v>
      </c>
      <c r="AI10" s="34">
        <v>0</v>
      </c>
      <c r="AJ10" s="34">
        <v>2.5</v>
      </c>
      <c r="AK10" s="34" t="s">
        <v>11</v>
      </c>
      <c r="AL10" s="27">
        <v>5</v>
      </c>
      <c r="AM10" s="34" t="s">
        <v>208</v>
      </c>
      <c r="AN10" s="34">
        <v>699</v>
      </c>
      <c r="AO10" s="34">
        <v>59.9052656</v>
      </c>
      <c r="AP10" s="44" t="b">
        <v>0</v>
      </c>
      <c r="AQ10" s="34">
        <v>-99</v>
      </c>
      <c r="AR10" s="34" t="s">
        <v>347</v>
      </c>
      <c r="AS10" s="34" t="s">
        <v>236</v>
      </c>
      <c r="AT10" s="34" t="s">
        <v>246</v>
      </c>
      <c r="AU10" s="34"/>
      <c r="AV10" s="34">
        <v>12403</v>
      </c>
      <c r="AW10" s="34">
        <v>0</v>
      </c>
      <c r="AX10" s="34">
        <v>0</v>
      </c>
      <c r="AY10" s="34" t="s">
        <v>245</v>
      </c>
      <c r="AZ10" s="34" t="s">
        <v>247</v>
      </c>
      <c r="BA10" s="34">
        <v>96.057599999999994</v>
      </c>
      <c r="BB10" s="34">
        <v>0</v>
      </c>
      <c r="BC10" s="34" t="s">
        <v>385</v>
      </c>
      <c r="BD10" s="34">
        <v>0</v>
      </c>
      <c r="BE10" s="34">
        <v>47</v>
      </c>
      <c r="BF10" s="34"/>
      <c r="BG10" s="34"/>
      <c r="BH10" s="34"/>
      <c r="BI10" s="34" t="s">
        <v>216</v>
      </c>
      <c r="BJ10" s="34" t="s">
        <v>217</v>
      </c>
      <c r="BK10" s="34" t="s">
        <v>349</v>
      </c>
      <c r="BL10" s="34"/>
      <c r="BM10" s="34"/>
      <c r="BN10" s="34" t="s">
        <v>1</v>
      </c>
      <c r="BO10" s="34">
        <v>1.2</v>
      </c>
      <c r="BP10" s="34">
        <f t="shared" si="2"/>
        <v>-0.78048503400000868</v>
      </c>
    </row>
    <row r="11" spans="1:68">
      <c r="A11" s="86" t="s">
        <v>379</v>
      </c>
      <c r="B11" s="87">
        <v>715</v>
      </c>
      <c r="C11" s="87">
        <v>1.6395125E-2</v>
      </c>
      <c r="E11" s="65">
        <v>3250</v>
      </c>
      <c r="F11" s="65" t="s">
        <v>62</v>
      </c>
      <c r="G11" s="65">
        <f t="shared" si="3"/>
        <v>0.3634</v>
      </c>
      <c r="H11" s="65"/>
      <c r="I11" s="46">
        <v>3250</v>
      </c>
      <c r="J11" s="88"/>
      <c r="K11" s="46">
        <f>$C$14*G11</f>
        <v>1.6231699557176669</v>
      </c>
      <c r="M11" s="34">
        <v>715</v>
      </c>
      <c r="N11" s="98">
        <f t="shared" si="0"/>
        <v>1.6395125E-2</v>
      </c>
      <c r="P11" s="34" t="s">
        <v>15</v>
      </c>
      <c r="Q11" s="34" t="s">
        <v>380</v>
      </c>
      <c r="R11" s="34" t="s">
        <v>200</v>
      </c>
      <c r="S11" s="34" t="s">
        <v>381</v>
      </c>
      <c r="T11" s="2">
        <v>41466</v>
      </c>
      <c r="U11" s="34" t="s">
        <v>382</v>
      </c>
      <c r="V11" s="34">
        <f t="shared" si="1"/>
        <v>99.219514965999991</v>
      </c>
      <c r="W11" s="34" t="s">
        <v>1</v>
      </c>
      <c r="X11" s="34" t="s">
        <v>383</v>
      </c>
      <c r="Y11" s="34" t="s">
        <v>204</v>
      </c>
      <c r="Z11" s="34" t="s">
        <v>205</v>
      </c>
      <c r="AA11" s="34" t="s">
        <v>206</v>
      </c>
      <c r="AB11" s="34" t="s">
        <v>207</v>
      </c>
      <c r="AC11" s="34" t="s">
        <v>208</v>
      </c>
      <c r="AD11" s="43" t="s">
        <v>384</v>
      </c>
      <c r="AE11" s="34">
        <v>5</v>
      </c>
      <c r="AF11" s="34">
        <v>5</v>
      </c>
      <c r="AG11" s="34">
        <v>4</v>
      </c>
      <c r="AH11" s="34" t="s">
        <v>210</v>
      </c>
      <c r="AI11" s="34">
        <v>0</v>
      </c>
      <c r="AJ11" s="34">
        <v>2.5</v>
      </c>
      <c r="AK11" s="34" t="s">
        <v>11</v>
      </c>
      <c r="AL11" s="27">
        <v>5</v>
      </c>
      <c r="AM11" s="34" t="s">
        <v>208</v>
      </c>
      <c r="AN11" s="34">
        <v>715</v>
      </c>
      <c r="AO11" s="34">
        <v>1.6395125E-2</v>
      </c>
      <c r="AP11" s="44" t="b">
        <v>0</v>
      </c>
      <c r="AQ11" s="34">
        <v>-99</v>
      </c>
      <c r="AR11" s="34" t="s">
        <v>347</v>
      </c>
      <c r="AS11" s="34" t="s">
        <v>212</v>
      </c>
      <c r="AT11" s="34" t="s">
        <v>318</v>
      </c>
      <c r="AU11" s="34"/>
      <c r="AV11" s="34">
        <v>12161</v>
      </c>
      <c r="AW11" s="34">
        <v>0</v>
      </c>
      <c r="AX11" s="34">
        <v>0</v>
      </c>
      <c r="AY11" s="34" t="s">
        <v>319</v>
      </c>
      <c r="AZ11" s="34" t="s">
        <v>317</v>
      </c>
      <c r="BA11" s="34">
        <v>47.87</v>
      </c>
      <c r="BB11" s="34">
        <v>0</v>
      </c>
      <c r="BC11" s="34" t="s">
        <v>385</v>
      </c>
      <c r="BD11" s="34">
        <v>0</v>
      </c>
      <c r="BE11" s="34">
        <v>47</v>
      </c>
      <c r="BF11" s="34"/>
      <c r="BG11" s="34"/>
      <c r="BH11" s="34"/>
      <c r="BI11" s="34" t="s">
        <v>216</v>
      </c>
      <c r="BJ11" s="34" t="s">
        <v>217</v>
      </c>
      <c r="BK11" s="34" t="s">
        <v>349</v>
      </c>
      <c r="BL11" s="34"/>
      <c r="BM11" s="34"/>
      <c r="BN11" s="34" t="s">
        <v>1</v>
      </c>
      <c r="BO11" s="34">
        <v>1.2</v>
      </c>
      <c r="BP11" s="34">
        <f t="shared" si="2"/>
        <v>-0.78048503400000868</v>
      </c>
    </row>
    <row r="12" spans="1:68">
      <c r="A12" s="86" t="s">
        <v>379</v>
      </c>
      <c r="B12" s="87">
        <v>795</v>
      </c>
      <c r="C12" s="87">
        <v>3.94463909999999E-2</v>
      </c>
      <c r="M12" s="34">
        <v>795</v>
      </c>
      <c r="N12" s="98">
        <f t="shared" si="0"/>
        <v>3.94463909999999E-2</v>
      </c>
      <c r="P12" s="34" t="s">
        <v>15</v>
      </c>
      <c r="Q12" s="34" t="s">
        <v>380</v>
      </c>
      <c r="R12" s="34" t="s">
        <v>200</v>
      </c>
      <c r="S12" s="34" t="s">
        <v>381</v>
      </c>
      <c r="T12" s="2">
        <v>41466</v>
      </c>
      <c r="U12" s="34" t="s">
        <v>382</v>
      </c>
      <c r="V12" s="34">
        <f t="shared" si="1"/>
        <v>99.219514965999991</v>
      </c>
      <c r="W12" s="34" t="s">
        <v>1</v>
      </c>
      <c r="X12" s="34" t="s">
        <v>383</v>
      </c>
      <c r="Y12" s="34" t="s">
        <v>204</v>
      </c>
      <c r="Z12" s="34" t="s">
        <v>205</v>
      </c>
      <c r="AA12" s="34" t="s">
        <v>206</v>
      </c>
      <c r="AB12" s="34" t="s">
        <v>207</v>
      </c>
      <c r="AC12" s="34" t="s">
        <v>208</v>
      </c>
      <c r="AD12" s="43" t="s">
        <v>384</v>
      </c>
      <c r="AE12" s="34">
        <v>5</v>
      </c>
      <c r="AF12" s="34">
        <v>5</v>
      </c>
      <c r="AG12" s="34">
        <v>4</v>
      </c>
      <c r="AH12" s="34" t="s">
        <v>210</v>
      </c>
      <c r="AI12" s="34">
        <v>0</v>
      </c>
      <c r="AJ12" s="34">
        <v>2.5</v>
      </c>
      <c r="AK12" s="34" t="s">
        <v>11</v>
      </c>
      <c r="AL12" s="27">
        <v>5</v>
      </c>
      <c r="AM12" s="34" t="s">
        <v>208</v>
      </c>
      <c r="AN12" s="34">
        <v>795</v>
      </c>
      <c r="AO12" s="3">
        <v>3.94463909999999E-2</v>
      </c>
      <c r="AP12" s="44" t="b">
        <v>0</v>
      </c>
      <c r="AQ12" s="34">
        <v>-99</v>
      </c>
      <c r="AR12" s="34" t="s">
        <v>347</v>
      </c>
      <c r="AS12" s="34" t="s">
        <v>212</v>
      </c>
      <c r="AT12" s="34" t="s">
        <v>255</v>
      </c>
      <c r="AU12" s="34"/>
      <c r="AV12" s="34">
        <v>84115</v>
      </c>
      <c r="AW12" s="34">
        <v>0</v>
      </c>
      <c r="AX12" s="34">
        <v>0</v>
      </c>
      <c r="AY12" s="34" t="s">
        <v>254</v>
      </c>
      <c r="AZ12" s="34" t="s">
        <v>256</v>
      </c>
      <c r="BA12" s="34">
        <v>35.453000000000003</v>
      </c>
      <c r="BB12" s="34">
        <v>0</v>
      </c>
      <c r="BC12" s="34" t="s">
        <v>385</v>
      </c>
      <c r="BD12" s="34">
        <v>0</v>
      </c>
      <c r="BE12" s="34">
        <v>47</v>
      </c>
      <c r="BF12" s="34"/>
      <c r="BG12" s="34"/>
      <c r="BH12" s="34"/>
      <c r="BI12" s="34" t="s">
        <v>216</v>
      </c>
      <c r="BJ12" s="34" t="s">
        <v>217</v>
      </c>
      <c r="BK12" s="34" t="s">
        <v>349</v>
      </c>
      <c r="BL12" s="34"/>
      <c r="BM12" s="34"/>
      <c r="BN12" s="34" t="s">
        <v>1</v>
      </c>
      <c r="BO12" s="34">
        <v>1.2</v>
      </c>
      <c r="BP12" s="34">
        <f t="shared" si="2"/>
        <v>-0.78048503400000868</v>
      </c>
    </row>
    <row r="13" spans="1:68">
      <c r="A13" s="86" t="s">
        <v>379</v>
      </c>
      <c r="B13" s="87">
        <v>797</v>
      </c>
      <c r="C13" s="87">
        <v>9.984210934</v>
      </c>
      <c r="M13" s="34">
        <v>797</v>
      </c>
      <c r="N13" s="98">
        <f t="shared" si="0"/>
        <v>9.984210934</v>
      </c>
      <c r="P13" s="34" t="s">
        <v>15</v>
      </c>
      <c r="Q13" s="34" t="s">
        <v>380</v>
      </c>
      <c r="R13" s="34" t="s">
        <v>200</v>
      </c>
      <c r="S13" s="34" t="s">
        <v>381</v>
      </c>
      <c r="T13" s="2">
        <v>41466</v>
      </c>
      <c r="U13" s="34" t="s">
        <v>382</v>
      </c>
      <c r="V13" s="34">
        <f t="shared" si="1"/>
        <v>99.219514965999991</v>
      </c>
      <c r="W13" s="34" t="s">
        <v>1</v>
      </c>
      <c r="X13" s="34" t="s">
        <v>383</v>
      </c>
      <c r="Y13" s="34" t="s">
        <v>204</v>
      </c>
      <c r="Z13" s="34" t="s">
        <v>205</v>
      </c>
      <c r="AA13" s="34" t="s">
        <v>206</v>
      </c>
      <c r="AB13" s="34" t="s">
        <v>207</v>
      </c>
      <c r="AC13" s="34" t="s">
        <v>208</v>
      </c>
      <c r="AD13" s="43" t="s">
        <v>384</v>
      </c>
      <c r="AE13" s="34">
        <v>5</v>
      </c>
      <c r="AF13" s="34">
        <v>5</v>
      </c>
      <c r="AG13" s="34">
        <v>4</v>
      </c>
      <c r="AH13" s="34" t="s">
        <v>210</v>
      </c>
      <c r="AI13" s="34">
        <v>0</v>
      </c>
      <c r="AJ13" s="34">
        <v>2.5</v>
      </c>
      <c r="AK13" s="34" t="s">
        <v>11</v>
      </c>
      <c r="AL13" s="27">
        <v>5</v>
      </c>
      <c r="AM13" s="34" t="s">
        <v>208</v>
      </c>
      <c r="AN13" s="34">
        <v>797</v>
      </c>
      <c r="AO13" s="34">
        <v>9.984210934</v>
      </c>
      <c r="AP13" s="44" t="b">
        <v>0</v>
      </c>
      <c r="AQ13" s="34">
        <v>-99</v>
      </c>
      <c r="AR13" s="34" t="s">
        <v>347</v>
      </c>
      <c r="AS13" s="34" t="s">
        <v>258</v>
      </c>
      <c r="AT13" s="34" t="s">
        <v>259</v>
      </c>
      <c r="AU13" s="34"/>
      <c r="AV13" s="34">
        <v>12116</v>
      </c>
      <c r="AW13" s="34">
        <v>0</v>
      </c>
      <c r="AX13" s="34">
        <v>0</v>
      </c>
      <c r="AY13" s="34" t="s">
        <v>257</v>
      </c>
      <c r="AZ13" s="34" t="s">
        <v>260</v>
      </c>
      <c r="BA13" s="34">
        <v>12.010999999999999</v>
      </c>
      <c r="BB13" s="34">
        <v>0</v>
      </c>
      <c r="BC13" s="34" t="s">
        <v>385</v>
      </c>
      <c r="BD13" s="34">
        <v>0</v>
      </c>
      <c r="BE13" s="34">
        <v>47</v>
      </c>
      <c r="BF13" s="34"/>
      <c r="BG13" s="34"/>
      <c r="BH13" s="34"/>
      <c r="BI13" s="34" t="s">
        <v>216</v>
      </c>
      <c r="BJ13" s="34" t="s">
        <v>217</v>
      </c>
      <c r="BK13" s="34" t="s">
        <v>349</v>
      </c>
      <c r="BL13" s="34"/>
      <c r="BM13" s="34"/>
      <c r="BN13" s="34" t="s">
        <v>1</v>
      </c>
      <c r="BO13" s="34">
        <v>1.2</v>
      </c>
      <c r="BP13" s="34">
        <f t="shared" si="2"/>
        <v>-0.78048503400000868</v>
      </c>
    </row>
    <row r="14" spans="1:68">
      <c r="A14" s="86" t="s">
        <v>379</v>
      </c>
      <c r="B14" s="87">
        <v>2669</v>
      </c>
      <c r="C14" s="87">
        <v>4.4666206816666669</v>
      </c>
      <c r="D14" s="34" t="s">
        <v>323</v>
      </c>
      <c r="F14" s="136" t="s">
        <v>350</v>
      </c>
      <c r="M14" s="34">
        <v>3249</v>
      </c>
      <c r="N14" s="94">
        <f t="shared" ref="N14:N23" si="4">VLOOKUP(M14,I:K,3,FALSE)</f>
        <v>2.9658361326266665</v>
      </c>
      <c r="P14" s="34" t="s">
        <v>15</v>
      </c>
      <c r="Q14" s="34" t="s">
        <v>380</v>
      </c>
      <c r="R14" s="34" t="s">
        <v>200</v>
      </c>
      <c r="S14" s="34" t="s">
        <v>381</v>
      </c>
      <c r="T14" s="34">
        <v>41466</v>
      </c>
      <c r="U14" s="34" t="s">
        <v>382</v>
      </c>
      <c r="V14" s="34">
        <f t="shared" si="1"/>
        <v>99.219514965999991</v>
      </c>
      <c r="W14" s="34" t="s">
        <v>1</v>
      </c>
      <c r="X14" s="34" t="s">
        <v>383</v>
      </c>
      <c r="Y14" s="34" t="s">
        <v>204</v>
      </c>
      <c r="Z14" s="34" t="s">
        <v>205</v>
      </c>
      <c r="AA14" s="34" t="s">
        <v>206</v>
      </c>
      <c r="AB14" s="34" t="s">
        <v>207</v>
      </c>
      <c r="AC14" s="34" t="s">
        <v>208</v>
      </c>
      <c r="AD14" s="43" t="s">
        <v>384</v>
      </c>
      <c r="AE14" s="34">
        <v>5</v>
      </c>
      <c r="AF14" s="34">
        <v>5</v>
      </c>
      <c r="AG14" s="34">
        <v>4</v>
      </c>
      <c r="AH14" s="34" t="s">
        <v>210</v>
      </c>
      <c r="AI14" s="34">
        <v>0</v>
      </c>
      <c r="AJ14" s="34">
        <v>2.5</v>
      </c>
      <c r="AK14" s="34" t="s">
        <v>11</v>
      </c>
      <c r="AL14" s="27">
        <v>5</v>
      </c>
      <c r="AM14" s="34" t="s">
        <v>208</v>
      </c>
      <c r="AN14" s="34">
        <v>3249</v>
      </c>
      <c r="AO14" s="34">
        <v>2.9658361326266665</v>
      </c>
      <c r="AP14" s="44" t="b">
        <v>1</v>
      </c>
      <c r="AQ14" s="34">
        <v>-99</v>
      </c>
      <c r="AR14" s="34" t="s">
        <v>347</v>
      </c>
      <c r="AS14" s="46" t="s">
        <v>386</v>
      </c>
      <c r="AT14" s="34"/>
      <c r="AU14" s="34" t="s">
        <v>265</v>
      </c>
      <c r="AV14" s="34">
        <v>11102</v>
      </c>
      <c r="AW14" s="34">
        <v>0</v>
      </c>
      <c r="AX14" s="34">
        <v>0</v>
      </c>
      <c r="AY14" s="34" t="s">
        <v>235</v>
      </c>
      <c r="AZ14" s="34" t="s">
        <v>61</v>
      </c>
      <c r="BA14" s="34">
        <v>12.010999999999999</v>
      </c>
      <c r="BB14" s="34">
        <v>0</v>
      </c>
      <c r="BC14" s="34" t="s">
        <v>385</v>
      </c>
      <c r="BD14" s="34">
        <v>6.7000000000000004E-2</v>
      </c>
      <c r="BE14" s="34">
        <v>47</v>
      </c>
      <c r="BF14" s="34"/>
      <c r="BG14" s="34"/>
      <c r="BH14" s="34"/>
      <c r="BI14" s="34" t="s">
        <v>216</v>
      </c>
      <c r="BJ14" s="34" t="s">
        <v>217</v>
      </c>
      <c r="BK14" s="34" t="s">
        <v>349</v>
      </c>
      <c r="BL14" s="34"/>
      <c r="BM14" s="34"/>
      <c r="BN14" s="34" t="s">
        <v>1</v>
      </c>
      <c r="BO14" s="34">
        <v>1.2</v>
      </c>
      <c r="BP14" s="34">
        <f t="shared" si="2"/>
        <v>-0.78048503400000868</v>
      </c>
    </row>
    <row r="15" spans="1:68">
      <c r="A15" s="86" t="s">
        <v>379</v>
      </c>
      <c r="B15" s="87">
        <v>2671</v>
      </c>
      <c r="C15" s="87">
        <v>0.78048503529999869</v>
      </c>
      <c r="F15" s="137" t="s">
        <v>351</v>
      </c>
      <c r="M15" s="34">
        <v>3248</v>
      </c>
      <c r="N15" s="94">
        <f t="shared" si="4"/>
        <v>1.2104542047316666</v>
      </c>
      <c r="P15" s="34" t="s">
        <v>15</v>
      </c>
      <c r="Q15" s="34" t="s">
        <v>380</v>
      </c>
      <c r="R15" s="34" t="s">
        <v>200</v>
      </c>
      <c r="S15" s="34" t="s">
        <v>381</v>
      </c>
      <c r="T15" s="2">
        <v>41467</v>
      </c>
      <c r="U15" s="34" t="s">
        <v>382</v>
      </c>
      <c r="V15" s="34">
        <f t="shared" si="1"/>
        <v>99.219514965999991</v>
      </c>
      <c r="W15" s="34" t="s">
        <v>1</v>
      </c>
      <c r="X15" s="34" t="s">
        <v>383</v>
      </c>
      <c r="Y15" s="34" t="s">
        <v>204</v>
      </c>
      <c r="Z15" s="34" t="s">
        <v>205</v>
      </c>
      <c r="AA15" s="34" t="s">
        <v>206</v>
      </c>
      <c r="AB15" s="34" t="s">
        <v>207</v>
      </c>
      <c r="AC15" s="34" t="s">
        <v>208</v>
      </c>
      <c r="AD15" s="43" t="s">
        <v>384</v>
      </c>
      <c r="AE15" s="34">
        <v>5</v>
      </c>
      <c r="AF15" s="34">
        <v>5</v>
      </c>
      <c r="AG15" s="34">
        <v>4</v>
      </c>
      <c r="AH15" s="34" t="s">
        <v>210</v>
      </c>
      <c r="AI15" s="34">
        <v>0</v>
      </c>
      <c r="AJ15" s="34">
        <v>2.5</v>
      </c>
      <c r="AK15" s="34" t="s">
        <v>11</v>
      </c>
      <c r="AL15" s="27">
        <v>5</v>
      </c>
      <c r="AM15" s="34" t="s">
        <v>208</v>
      </c>
      <c r="AN15" s="34">
        <v>3248</v>
      </c>
      <c r="AO15" s="34">
        <v>1.2104542047316666</v>
      </c>
      <c r="AP15" s="44" t="b">
        <v>1</v>
      </c>
      <c r="AQ15" s="34">
        <v>-99</v>
      </c>
      <c r="AR15" s="34" t="s">
        <v>347</v>
      </c>
      <c r="AS15" s="46" t="s">
        <v>387</v>
      </c>
      <c r="AT15" s="34"/>
      <c r="AU15" s="34" t="s">
        <v>327</v>
      </c>
      <c r="AV15" s="34">
        <v>11102</v>
      </c>
      <c r="AW15" s="34">
        <v>0</v>
      </c>
      <c r="AX15" s="34">
        <v>0</v>
      </c>
      <c r="AY15" s="34" t="s">
        <v>235</v>
      </c>
      <c r="AZ15" s="34" t="s">
        <v>60</v>
      </c>
      <c r="BA15" s="34">
        <v>12.010999999999999</v>
      </c>
      <c r="BB15" s="34">
        <v>0</v>
      </c>
      <c r="BC15" s="34" t="s">
        <v>385</v>
      </c>
      <c r="BD15" s="34">
        <v>6.7000000000000004E-2</v>
      </c>
      <c r="BE15" s="34">
        <v>47</v>
      </c>
      <c r="BF15" s="34"/>
      <c r="BG15" s="34"/>
      <c r="BH15" s="34"/>
      <c r="BI15" s="34" t="s">
        <v>216</v>
      </c>
      <c r="BJ15" s="34" t="s">
        <v>217</v>
      </c>
      <c r="BK15" s="34" t="s">
        <v>349</v>
      </c>
      <c r="BL15" s="34"/>
      <c r="BM15" s="34"/>
      <c r="BN15" s="34" t="s">
        <v>1</v>
      </c>
      <c r="BO15" s="34">
        <v>1.2</v>
      </c>
      <c r="BP15" s="34">
        <f t="shared" si="2"/>
        <v>-0.78048503400000868</v>
      </c>
    </row>
    <row r="16" spans="1:68">
      <c r="A16" s="79"/>
      <c r="B16" s="80"/>
      <c r="C16" s="80"/>
      <c r="D16" s="34" t="s">
        <v>267</v>
      </c>
      <c r="F16" s="137" t="s">
        <v>352</v>
      </c>
      <c r="M16" s="34">
        <v>3247</v>
      </c>
      <c r="N16" s="94">
        <f t="shared" si="4"/>
        <v>1.9139469620941665</v>
      </c>
      <c r="P16" s="34" t="s">
        <v>15</v>
      </c>
      <c r="Q16" s="34" t="s">
        <v>380</v>
      </c>
      <c r="R16" s="34" t="s">
        <v>200</v>
      </c>
      <c r="S16" s="34" t="s">
        <v>381</v>
      </c>
      <c r="T16" s="2">
        <v>41468</v>
      </c>
      <c r="U16" s="34" t="s">
        <v>382</v>
      </c>
      <c r="V16" s="34">
        <f t="shared" si="1"/>
        <v>99.219514965999991</v>
      </c>
      <c r="W16" s="34" t="s">
        <v>1</v>
      </c>
      <c r="X16" s="34" t="s">
        <v>383</v>
      </c>
      <c r="Y16" s="34" t="s">
        <v>204</v>
      </c>
      <c r="Z16" s="34" t="s">
        <v>205</v>
      </c>
      <c r="AA16" s="34" t="s">
        <v>206</v>
      </c>
      <c r="AB16" s="34" t="s">
        <v>207</v>
      </c>
      <c r="AC16" s="34" t="s">
        <v>208</v>
      </c>
      <c r="AD16" s="43" t="s">
        <v>384</v>
      </c>
      <c r="AE16" s="34">
        <v>5</v>
      </c>
      <c r="AF16" s="34">
        <v>5</v>
      </c>
      <c r="AG16" s="34">
        <v>4</v>
      </c>
      <c r="AH16" s="34" t="s">
        <v>210</v>
      </c>
      <c r="AI16" s="34">
        <v>0</v>
      </c>
      <c r="AJ16" s="34">
        <v>2.5</v>
      </c>
      <c r="AK16" s="34" t="s">
        <v>11</v>
      </c>
      <c r="AL16" s="27">
        <v>5</v>
      </c>
      <c r="AM16" s="34" t="s">
        <v>208</v>
      </c>
      <c r="AN16" s="34">
        <v>3247</v>
      </c>
      <c r="AO16" s="34">
        <v>1.9139469620941665</v>
      </c>
      <c r="AP16" s="44" t="b">
        <v>1</v>
      </c>
      <c r="AQ16" s="34">
        <v>-99</v>
      </c>
      <c r="AR16" s="34" t="s">
        <v>347</v>
      </c>
      <c r="AS16" s="46" t="s">
        <v>388</v>
      </c>
      <c r="AT16" s="34"/>
      <c r="AU16" s="34" t="s">
        <v>329</v>
      </c>
      <c r="AV16" s="34">
        <v>11102</v>
      </c>
      <c r="AW16" s="34">
        <v>0</v>
      </c>
      <c r="AX16" s="34">
        <v>0</v>
      </c>
      <c r="AY16" s="34" t="s">
        <v>235</v>
      </c>
      <c r="AZ16" s="34" t="s">
        <v>59</v>
      </c>
      <c r="BA16" s="34">
        <v>12.010999999999999</v>
      </c>
      <c r="BB16" s="34">
        <v>0</v>
      </c>
      <c r="BC16" s="34" t="s">
        <v>385</v>
      </c>
      <c r="BD16" s="34">
        <v>6.7000000000000004E-2</v>
      </c>
      <c r="BE16" s="34">
        <v>47</v>
      </c>
      <c r="BF16" s="34"/>
      <c r="BG16" s="34"/>
      <c r="BH16" s="34"/>
      <c r="BI16" s="34" t="s">
        <v>216</v>
      </c>
      <c r="BJ16" s="34" t="s">
        <v>217</v>
      </c>
      <c r="BK16" s="34" t="s">
        <v>349</v>
      </c>
      <c r="BL16" s="34"/>
      <c r="BM16" s="34"/>
      <c r="BN16" s="34" t="s">
        <v>1</v>
      </c>
      <c r="BO16" s="34">
        <v>1.2</v>
      </c>
      <c r="BP16" s="34">
        <f t="shared" si="2"/>
        <v>-0.78048503400000868</v>
      </c>
    </row>
    <row r="17" spans="1:68">
      <c r="A17" s="79"/>
      <c r="B17" s="80"/>
      <c r="C17" s="80"/>
      <c r="M17" s="34">
        <v>3246</v>
      </c>
      <c r="N17" s="94">
        <f t="shared" si="4"/>
        <v>8.1270163302925003</v>
      </c>
      <c r="P17" s="34" t="s">
        <v>15</v>
      </c>
      <c r="Q17" s="34" t="s">
        <v>380</v>
      </c>
      <c r="R17" s="34" t="s">
        <v>200</v>
      </c>
      <c r="S17" s="34" t="s">
        <v>381</v>
      </c>
      <c r="T17" s="34">
        <v>41469</v>
      </c>
      <c r="U17" s="34" t="s">
        <v>382</v>
      </c>
      <c r="V17" s="34">
        <f t="shared" si="1"/>
        <v>99.219514965999991</v>
      </c>
      <c r="W17" s="34" t="s">
        <v>1</v>
      </c>
      <c r="X17" s="34" t="s">
        <v>383</v>
      </c>
      <c r="Y17" s="34" t="s">
        <v>204</v>
      </c>
      <c r="Z17" s="34" t="s">
        <v>205</v>
      </c>
      <c r="AA17" s="34" t="s">
        <v>206</v>
      </c>
      <c r="AB17" s="34" t="s">
        <v>207</v>
      </c>
      <c r="AC17" s="34" t="s">
        <v>208</v>
      </c>
      <c r="AD17" s="43" t="s">
        <v>384</v>
      </c>
      <c r="AE17" s="34">
        <v>5</v>
      </c>
      <c r="AF17" s="34">
        <v>5</v>
      </c>
      <c r="AG17" s="34">
        <v>4</v>
      </c>
      <c r="AH17" s="34" t="s">
        <v>210</v>
      </c>
      <c r="AI17" s="34">
        <v>0</v>
      </c>
      <c r="AJ17" s="34">
        <v>2.5</v>
      </c>
      <c r="AK17" s="34" t="s">
        <v>11</v>
      </c>
      <c r="AL17" s="27">
        <v>5</v>
      </c>
      <c r="AM17" s="34" t="s">
        <v>208</v>
      </c>
      <c r="AN17" s="34">
        <v>3246</v>
      </c>
      <c r="AO17" s="34">
        <v>8.1270163302925003</v>
      </c>
      <c r="AP17" s="44" t="b">
        <v>1</v>
      </c>
      <c r="AQ17" s="34">
        <v>-99</v>
      </c>
      <c r="AR17" s="34" t="s">
        <v>347</v>
      </c>
      <c r="AS17" s="46" t="s">
        <v>389</v>
      </c>
      <c r="AT17" s="34"/>
      <c r="AU17" s="34" t="s">
        <v>331</v>
      </c>
      <c r="AV17" s="34">
        <v>11102</v>
      </c>
      <c r="AW17" s="34">
        <v>0</v>
      </c>
      <c r="AX17" s="34">
        <v>0</v>
      </c>
      <c r="AY17" s="34" t="s">
        <v>235</v>
      </c>
      <c r="AZ17" s="34" t="s">
        <v>58</v>
      </c>
      <c r="BA17" s="34">
        <v>12.010999999999999</v>
      </c>
      <c r="BB17" s="34">
        <v>0</v>
      </c>
      <c r="BC17" s="34" t="s">
        <v>385</v>
      </c>
      <c r="BD17" s="34">
        <v>6.7000000000000004E-2</v>
      </c>
      <c r="BE17" s="34">
        <v>47</v>
      </c>
      <c r="BF17" s="34"/>
      <c r="BG17" s="34"/>
      <c r="BH17" s="34"/>
      <c r="BI17" s="34" t="s">
        <v>216</v>
      </c>
      <c r="BJ17" s="34" t="s">
        <v>217</v>
      </c>
      <c r="BK17" s="34" t="s">
        <v>349</v>
      </c>
      <c r="BL17" s="34"/>
      <c r="BM17" s="34"/>
      <c r="BN17" s="34" t="s">
        <v>1</v>
      </c>
      <c r="BO17" s="34">
        <v>1.2</v>
      </c>
      <c r="BP17" s="34">
        <f t="shared" si="2"/>
        <v>-0.78048503400000868</v>
      </c>
    </row>
    <row r="18" spans="1:68">
      <c r="M18" s="34">
        <v>3245</v>
      </c>
      <c r="N18" s="94">
        <f t="shared" si="4"/>
        <v>8.1158497785883323</v>
      </c>
      <c r="P18" s="34" t="s">
        <v>15</v>
      </c>
      <c r="Q18" s="34" t="s">
        <v>380</v>
      </c>
      <c r="R18" s="34" t="s">
        <v>200</v>
      </c>
      <c r="S18" s="34" t="s">
        <v>381</v>
      </c>
      <c r="T18" s="2">
        <v>41470</v>
      </c>
      <c r="U18" s="34" t="s">
        <v>382</v>
      </c>
      <c r="V18" s="34">
        <f t="shared" si="1"/>
        <v>99.219514965999991</v>
      </c>
      <c r="W18" s="34" t="s">
        <v>1</v>
      </c>
      <c r="X18" s="34" t="s">
        <v>383</v>
      </c>
      <c r="Y18" s="34" t="s">
        <v>204</v>
      </c>
      <c r="Z18" s="34" t="s">
        <v>205</v>
      </c>
      <c r="AA18" s="34" t="s">
        <v>206</v>
      </c>
      <c r="AB18" s="34" t="s">
        <v>207</v>
      </c>
      <c r="AC18" s="34" t="s">
        <v>208</v>
      </c>
      <c r="AD18" s="43" t="s">
        <v>384</v>
      </c>
      <c r="AE18" s="34">
        <v>5</v>
      </c>
      <c r="AF18" s="34">
        <v>5</v>
      </c>
      <c r="AG18" s="34">
        <v>4</v>
      </c>
      <c r="AH18" s="34" t="s">
        <v>210</v>
      </c>
      <c r="AI18" s="34">
        <v>0</v>
      </c>
      <c r="AJ18" s="34">
        <v>2.5</v>
      </c>
      <c r="AK18" s="34" t="s">
        <v>11</v>
      </c>
      <c r="AL18" s="27">
        <v>5</v>
      </c>
      <c r="AM18" s="34" t="s">
        <v>208</v>
      </c>
      <c r="AN18" s="34">
        <v>3245</v>
      </c>
      <c r="AO18" s="34">
        <v>8.1158497785883323</v>
      </c>
      <c r="AP18" s="44" t="b">
        <v>1</v>
      </c>
      <c r="AQ18" s="34">
        <v>-99</v>
      </c>
      <c r="AR18" s="34" t="s">
        <v>347</v>
      </c>
      <c r="AS18" s="46" t="s">
        <v>390</v>
      </c>
      <c r="AT18" s="34"/>
      <c r="AU18" s="34" t="s">
        <v>333</v>
      </c>
      <c r="AV18" s="34">
        <v>11102</v>
      </c>
      <c r="AW18" s="34">
        <v>0</v>
      </c>
      <c r="AX18" s="34">
        <v>0</v>
      </c>
      <c r="AY18" s="34" t="s">
        <v>235</v>
      </c>
      <c r="AZ18" s="34" t="s">
        <v>56</v>
      </c>
      <c r="BA18" s="34">
        <v>12.010999999999999</v>
      </c>
      <c r="BB18" s="34">
        <v>0</v>
      </c>
      <c r="BC18" s="34" t="s">
        <v>385</v>
      </c>
      <c r="BD18" s="34">
        <v>6.7000000000000004E-2</v>
      </c>
      <c r="BE18" s="34">
        <v>47</v>
      </c>
      <c r="BF18" s="34"/>
      <c r="BG18" s="34"/>
      <c r="BH18" s="34"/>
      <c r="BI18" s="34" t="s">
        <v>216</v>
      </c>
      <c r="BJ18" s="34" t="s">
        <v>217</v>
      </c>
      <c r="BK18" s="34" t="s">
        <v>349</v>
      </c>
      <c r="BL18" s="34"/>
      <c r="BM18" s="34"/>
      <c r="BN18" s="34" t="s">
        <v>1</v>
      </c>
      <c r="BO18" s="34">
        <v>1.2</v>
      </c>
      <c r="BP18" s="34">
        <f t="shared" si="2"/>
        <v>-0.78048503400000868</v>
      </c>
    </row>
    <row r="19" spans="1:68">
      <c r="M19" s="34">
        <v>3254</v>
      </c>
      <c r="N19" s="94">
        <f t="shared" si="4"/>
        <v>0.59316722652533338</v>
      </c>
      <c r="P19" s="34" t="s">
        <v>15</v>
      </c>
      <c r="Q19" s="34" t="s">
        <v>380</v>
      </c>
      <c r="R19" s="34" t="s">
        <v>200</v>
      </c>
      <c r="S19" s="34" t="s">
        <v>381</v>
      </c>
      <c r="T19" s="2">
        <v>41466</v>
      </c>
      <c r="U19" s="34" t="s">
        <v>382</v>
      </c>
      <c r="V19" s="34">
        <f t="shared" si="1"/>
        <v>99.219514965999991</v>
      </c>
      <c r="W19" s="34" t="s">
        <v>1</v>
      </c>
      <c r="X19" s="34" t="s">
        <v>383</v>
      </c>
      <c r="Y19" s="34" t="s">
        <v>204</v>
      </c>
      <c r="Z19" s="34" t="s">
        <v>205</v>
      </c>
      <c r="AA19" s="34" t="s">
        <v>206</v>
      </c>
      <c r="AB19" s="34" t="s">
        <v>207</v>
      </c>
      <c r="AC19" s="34" t="s">
        <v>208</v>
      </c>
      <c r="AD19" s="43" t="s">
        <v>384</v>
      </c>
      <c r="AE19" s="34">
        <v>5</v>
      </c>
      <c r="AF19" s="34">
        <v>5</v>
      </c>
      <c r="AG19" s="34">
        <v>4</v>
      </c>
      <c r="AH19" s="34" t="s">
        <v>210</v>
      </c>
      <c r="AI19" s="34">
        <v>0</v>
      </c>
      <c r="AJ19" s="34">
        <v>2.5</v>
      </c>
      <c r="AK19" s="34" t="s">
        <v>11</v>
      </c>
      <c r="AL19" s="27">
        <v>5</v>
      </c>
      <c r="AM19" s="34" t="s">
        <v>208</v>
      </c>
      <c r="AN19" s="34">
        <v>3254</v>
      </c>
      <c r="AO19" s="34">
        <v>0.59316722652533338</v>
      </c>
      <c r="AP19" s="44" t="b">
        <v>1</v>
      </c>
      <c r="AQ19" s="34">
        <v>-99</v>
      </c>
      <c r="AR19" s="34" t="s">
        <v>347</v>
      </c>
      <c r="AS19" s="46" t="s">
        <v>391</v>
      </c>
      <c r="AT19" s="34"/>
      <c r="AU19" s="34"/>
      <c r="AV19" s="34"/>
      <c r="AW19" s="34">
        <v>0</v>
      </c>
      <c r="AX19" s="34">
        <v>0</v>
      </c>
      <c r="AY19" s="34" t="s">
        <v>263</v>
      </c>
      <c r="AZ19" s="34" t="s">
        <v>67</v>
      </c>
      <c r="BA19" s="34"/>
      <c r="BB19" s="34">
        <v>0</v>
      </c>
      <c r="BC19" s="34" t="s">
        <v>385</v>
      </c>
      <c r="BD19" s="34">
        <v>0.01</v>
      </c>
      <c r="BE19" s="34">
        <v>47</v>
      </c>
      <c r="BF19" s="34"/>
      <c r="BG19" s="34"/>
      <c r="BH19" s="34"/>
      <c r="BI19" s="34" t="s">
        <v>216</v>
      </c>
      <c r="BJ19" s="34" t="s">
        <v>217</v>
      </c>
      <c r="BK19" s="34" t="s">
        <v>349</v>
      </c>
      <c r="BL19" s="34"/>
      <c r="BM19" s="34"/>
      <c r="BN19" s="34" t="s">
        <v>1</v>
      </c>
      <c r="BO19" s="34">
        <v>1.2</v>
      </c>
      <c r="BP19" s="34">
        <f t="shared" si="2"/>
        <v>-0.78048503400000868</v>
      </c>
    </row>
    <row r="20" spans="1:68">
      <c r="M20" s="34">
        <v>3253</v>
      </c>
      <c r="N20" s="94">
        <f t="shared" si="4"/>
        <v>0.24209084094633335</v>
      </c>
      <c r="P20" s="34" t="s">
        <v>15</v>
      </c>
      <c r="Q20" s="34" t="s">
        <v>380</v>
      </c>
      <c r="R20" s="34" t="s">
        <v>200</v>
      </c>
      <c r="S20" s="34" t="s">
        <v>381</v>
      </c>
      <c r="T20" s="2">
        <v>41467</v>
      </c>
      <c r="U20" s="34" t="s">
        <v>382</v>
      </c>
      <c r="V20" s="34">
        <f t="shared" si="1"/>
        <v>99.219514965999991</v>
      </c>
      <c r="W20" s="34" t="s">
        <v>1</v>
      </c>
      <c r="X20" s="34" t="s">
        <v>383</v>
      </c>
      <c r="Y20" s="34" t="s">
        <v>204</v>
      </c>
      <c r="Z20" s="34" t="s">
        <v>205</v>
      </c>
      <c r="AA20" s="34" t="s">
        <v>206</v>
      </c>
      <c r="AB20" s="34" t="s">
        <v>207</v>
      </c>
      <c r="AC20" s="34" t="s">
        <v>208</v>
      </c>
      <c r="AD20" s="43" t="s">
        <v>384</v>
      </c>
      <c r="AE20" s="34">
        <v>5</v>
      </c>
      <c r="AF20" s="34">
        <v>5</v>
      </c>
      <c r="AG20" s="34">
        <v>4</v>
      </c>
      <c r="AH20" s="34" t="s">
        <v>210</v>
      </c>
      <c r="AI20" s="34">
        <v>0</v>
      </c>
      <c r="AJ20" s="34">
        <v>2.5</v>
      </c>
      <c r="AK20" s="34" t="s">
        <v>11</v>
      </c>
      <c r="AL20" s="27">
        <v>5</v>
      </c>
      <c r="AM20" s="34" t="s">
        <v>208</v>
      </c>
      <c r="AN20" s="34">
        <v>3253</v>
      </c>
      <c r="AO20" s="34">
        <v>0.24209084094633335</v>
      </c>
      <c r="AP20" s="44" t="b">
        <v>1</v>
      </c>
      <c r="AQ20" s="34">
        <v>-99</v>
      </c>
      <c r="AR20" s="34" t="s">
        <v>347</v>
      </c>
      <c r="AS20" s="46" t="s">
        <v>392</v>
      </c>
      <c r="AT20" s="34"/>
      <c r="AU20" s="34"/>
      <c r="AV20" s="34"/>
      <c r="AW20" s="34">
        <v>0</v>
      </c>
      <c r="AX20" s="34">
        <v>0</v>
      </c>
      <c r="AY20" s="34" t="s">
        <v>263</v>
      </c>
      <c r="AZ20" s="34" t="s">
        <v>66</v>
      </c>
      <c r="BA20" s="34"/>
      <c r="BB20" s="34">
        <v>1</v>
      </c>
      <c r="BC20" s="34" t="s">
        <v>385</v>
      </c>
      <c r="BD20" s="34">
        <v>0.01</v>
      </c>
      <c r="BE20" s="34">
        <v>47</v>
      </c>
      <c r="BF20" s="34"/>
      <c r="BG20" s="34"/>
      <c r="BH20" s="34"/>
      <c r="BI20" s="34" t="s">
        <v>216</v>
      </c>
      <c r="BJ20" s="34" t="s">
        <v>217</v>
      </c>
      <c r="BK20" s="34" t="s">
        <v>349</v>
      </c>
      <c r="BL20" s="34"/>
      <c r="BM20" s="34"/>
      <c r="BN20" s="34" t="s">
        <v>1</v>
      </c>
      <c r="BO20" s="34">
        <v>1.2</v>
      </c>
      <c r="BP20" s="34">
        <f t="shared" si="2"/>
        <v>-0.78048503400000868</v>
      </c>
    </row>
    <row r="21" spans="1:68">
      <c r="M21" s="34">
        <v>3252</v>
      </c>
      <c r="N21" s="94">
        <f t="shared" si="4"/>
        <v>0.38278939241883336</v>
      </c>
      <c r="P21" s="34" t="s">
        <v>15</v>
      </c>
      <c r="Q21" s="34" t="s">
        <v>380</v>
      </c>
      <c r="R21" s="34" t="s">
        <v>200</v>
      </c>
      <c r="S21" s="34" t="s">
        <v>381</v>
      </c>
      <c r="T21" s="2">
        <v>41468</v>
      </c>
      <c r="U21" s="34" t="s">
        <v>382</v>
      </c>
      <c r="V21" s="34">
        <f t="shared" si="1"/>
        <v>99.219514965999991</v>
      </c>
      <c r="W21" s="34" t="s">
        <v>1</v>
      </c>
      <c r="X21" s="34" t="s">
        <v>383</v>
      </c>
      <c r="Y21" s="34" t="s">
        <v>204</v>
      </c>
      <c r="Z21" s="34" t="s">
        <v>205</v>
      </c>
      <c r="AA21" s="34" t="s">
        <v>206</v>
      </c>
      <c r="AB21" s="34" t="s">
        <v>207</v>
      </c>
      <c r="AC21" s="34" t="s">
        <v>208</v>
      </c>
      <c r="AD21" s="43" t="s">
        <v>384</v>
      </c>
      <c r="AE21" s="34">
        <v>5</v>
      </c>
      <c r="AF21" s="34">
        <v>5</v>
      </c>
      <c r="AG21" s="34">
        <v>4</v>
      </c>
      <c r="AH21" s="34" t="s">
        <v>210</v>
      </c>
      <c r="AI21" s="34">
        <v>0</v>
      </c>
      <c r="AJ21" s="34">
        <v>2.5</v>
      </c>
      <c r="AK21" s="34" t="s">
        <v>11</v>
      </c>
      <c r="AL21" s="27">
        <v>5</v>
      </c>
      <c r="AM21" s="34" t="s">
        <v>208</v>
      </c>
      <c r="AN21" s="34">
        <v>3252</v>
      </c>
      <c r="AO21" s="34">
        <v>0.38278939241883336</v>
      </c>
      <c r="AP21" s="44" t="b">
        <v>1</v>
      </c>
      <c r="AQ21" s="34">
        <v>-99</v>
      </c>
      <c r="AR21" s="34" t="s">
        <v>347</v>
      </c>
      <c r="AS21" s="46" t="s">
        <v>393</v>
      </c>
      <c r="AT21" s="34"/>
      <c r="AU21" s="34"/>
      <c r="AV21" s="34"/>
      <c r="AW21" s="34">
        <v>0</v>
      </c>
      <c r="AX21" s="34">
        <v>0</v>
      </c>
      <c r="AY21" s="34" t="s">
        <v>263</v>
      </c>
      <c r="AZ21" s="34" t="s">
        <v>65</v>
      </c>
      <c r="BA21" s="34"/>
      <c r="BB21" s="34">
        <v>2</v>
      </c>
      <c r="BC21" s="34" t="s">
        <v>385</v>
      </c>
      <c r="BD21" s="34">
        <v>0.01</v>
      </c>
      <c r="BE21" s="34">
        <v>47</v>
      </c>
      <c r="BF21" s="34"/>
      <c r="BG21" s="34"/>
      <c r="BH21" s="34"/>
      <c r="BI21" s="34" t="s">
        <v>216</v>
      </c>
      <c r="BJ21" s="34" t="s">
        <v>217</v>
      </c>
      <c r="BK21" s="34" t="s">
        <v>349</v>
      </c>
      <c r="BL21" s="34"/>
      <c r="BM21" s="34"/>
      <c r="BN21" s="34" t="s">
        <v>1</v>
      </c>
      <c r="BO21" s="34">
        <v>1.2</v>
      </c>
      <c r="BP21" s="34">
        <f t="shared" si="2"/>
        <v>-0.78048503400000868</v>
      </c>
    </row>
    <row r="22" spans="1:68">
      <c r="M22" s="34">
        <v>3251</v>
      </c>
      <c r="N22" s="94">
        <f t="shared" si="4"/>
        <v>1.6254032660585001</v>
      </c>
      <c r="P22" s="34" t="s">
        <v>15</v>
      </c>
      <c r="Q22" s="34" t="s">
        <v>380</v>
      </c>
      <c r="R22" s="34" t="s">
        <v>200</v>
      </c>
      <c r="S22" s="34" t="s">
        <v>381</v>
      </c>
      <c r="T22" s="2">
        <v>41469</v>
      </c>
      <c r="U22" s="34" t="s">
        <v>382</v>
      </c>
      <c r="V22" s="34">
        <f t="shared" si="1"/>
        <v>99.219514965999991</v>
      </c>
      <c r="W22" s="34" t="s">
        <v>1</v>
      </c>
      <c r="X22" s="34" t="s">
        <v>383</v>
      </c>
      <c r="Y22" s="34" t="s">
        <v>204</v>
      </c>
      <c r="Z22" s="34" t="s">
        <v>205</v>
      </c>
      <c r="AA22" s="34" t="s">
        <v>206</v>
      </c>
      <c r="AB22" s="34" t="s">
        <v>207</v>
      </c>
      <c r="AC22" s="34" t="s">
        <v>208</v>
      </c>
      <c r="AD22" s="43" t="s">
        <v>384</v>
      </c>
      <c r="AE22" s="34">
        <v>5</v>
      </c>
      <c r="AF22" s="34">
        <v>5</v>
      </c>
      <c r="AG22" s="34">
        <v>4</v>
      </c>
      <c r="AH22" s="34" t="s">
        <v>210</v>
      </c>
      <c r="AI22" s="34">
        <v>0</v>
      </c>
      <c r="AJ22" s="34">
        <v>2.5</v>
      </c>
      <c r="AK22" s="34" t="s">
        <v>11</v>
      </c>
      <c r="AL22" s="27">
        <v>5</v>
      </c>
      <c r="AM22" s="34" t="s">
        <v>208</v>
      </c>
      <c r="AN22" s="34">
        <v>3251</v>
      </c>
      <c r="AO22" s="34">
        <v>1.6254032660585001</v>
      </c>
      <c r="AP22" s="44" t="b">
        <v>1</v>
      </c>
      <c r="AQ22" s="34">
        <v>-99</v>
      </c>
      <c r="AR22" s="34" t="s">
        <v>347</v>
      </c>
      <c r="AS22" s="46" t="s">
        <v>394</v>
      </c>
      <c r="AT22" s="34"/>
      <c r="AU22" s="34"/>
      <c r="AV22" s="34"/>
      <c r="AW22" s="34">
        <v>0</v>
      </c>
      <c r="AX22" s="34">
        <v>0</v>
      </c>
      <c r="AY22" s="34" t="s">
        <v>263</v>
      </c>
      <c r="AZ22" s="34" t="s">
        <v>64</v>
      </c>
      <c r="BA22" s="34"/>
      <c r="BB22" s="34">
        <v>3</v>
      </c>
      <c r="BC22" s="34" t="s">
        <v>385</v>
      </c>
      <c r="BD22" s="34">
        <v>0.01</v>
      </c>
      <c r="BE22" s="34">
        <v>47</v>
      </c>
      <c r="BF22" s="34"/>
      <c r="BG22" s="34"/>
      <c r="BH22" s="34"/>
      <c r="BI22" s="34" t="s">
        <v>216</v>
      </c>
      <c r="BJ22" s="34" t="s">
        <v>217</v>
      </c>
      <c r="BK22" s="34" t="s">
        <v>349</v>
      </c>
      <c r="BL22" s="34"/>
      <c r="BM22" s="34"/>
      <c r="BN22" s="34" t="s">
        <v>1</v>
      </c>
      <c r="BO22" s="34">
        <v>1.2</v>
      </c>
      <c r="BP22" s="34">
        <f t="shared" si="2"/>
        <v>-0.78048503400000868</v>
      </c>
    </row>
    <row r="23" spans="1:68">
      <c r="M23" s="34">
        <v>3250</v>
      </c>
      <c r="N23" s="94">
        <f t="shared" si="4"/>
        <v>1.6231699557176669</v>
      </c>
      <c r="P23" s="34" t="s">
        <v>15</v>
      </c>
      <c r="Q23" s="34" t="s">
        <v>380</v>
      </c>
      <c r="R23" s="34" t="s">
        <v>200</v>
      </c>
      <c r="S23" s="34" t="s">
        <v>381</v>
      </c>
      <c r="T23" s="2">
        <v>41470</v>
      </c>
      <c r="U23" s="34" t="s">
        <v>382</v>
      </c>
      <c r="V23" s="34">
        <f t="shared" si="1"/>
        <v>99.219514965999991</v>
      </c>
      <c r="W23" s="34" t="s">
        <v>1</v>
      </c>
      <c r="X23" s="34" t="s">
        <v>383</v>
      </c>
      <c r="Y23" s="34" t="s">
        <v>204</v>
      </c>
      <c r="Z23" s="34" t="s">
        <v>205</v>
      </c>
      <c r="AA23" s="34" t="s">
        <v>206</v>
      </c>
      <c r="AB23" s="34" t="s">
        <v>207</v>
      </c>
      <c r="AC23" s="34" t="s">
        <v>208</v>
      </c>
      <c r="AD23" s="43" t="s">
        <v>384</v>
      </c>
      <c r="AE23" s="34">
        <v>5</v>
      </c>
      <c r="AF23" s="34">
        <v>5</v>
      </c>
      <c r="AG23" s="34">
        <v>4</v>
      </c>
      <c r="AH23" s="34" t="s">
        <v>210</v>
      </c>
      <c r="AI23" s="34">
        <v>0</v>
      </c>
      <c r="AJ23" s="34">
        <v>2.5</v>
      </c>
      <c r="AK23" s="34" t="s">
        <v>11</v>
      </c>
      <c r="AL23" s="27">
        <v>5</v>
      </c>
      <c r="AM23" s="34" t="s">
        <v>208</v>
      </c>
      <c r="AN23" s="34">
        <v>3250</v>
      </c>
      <c r="AO23" s="34">
        <v>1.6231699557176669</v>
      </c>
      <c r="AP23" s="44" t="b">
        <v>1</v>
      </c>
      <c r="AQ23" s="34">
        <v>-99</v>
      </c>
      <c r="AR23" s="34" t="s">
        <v>347</v>
      </c>
      <c r="AS23" s="46" t="s">
        <v>395</v>
      </c>
      <c r="AT23" s="34"/>
      <c r="AU23" s="34"/>
      <c r="AV23" s="34"/>
      <c r="AW23" s="34">
        <v>0</v>
      </c>
      <c r="AX23" s="34">
        <v>0</v>
      </c>
      <c r="AY23" s="34" t="s">
        <v>263</v>
      </c>
      <c r="AZ23" s="34" t="s">
        <v>62</v>
      </c>
      <c r="BA23" s="34"/>
      <c r="BB23" s="34">
        <v>4</v>
      </c>
      <c r="BC23" s="34" t="s">
        <v>385</v>
      </c>
      <c r="BD23" s="34">
        <v>0.01</v>
      </c>
      <c r="BE23" s="34">
        <v>47</v>
      </c>
      <c r="BF23" s="34"/>
      <c r="BG23" s="34"/>
      <c r="BH23" s="34"/>
      <c r="BI23" s="34" t="s">
        <v>216</v>
      </c>
      <c r="BJ23" s="34" t="s">
        <v>217</v>
      </c>
      <c r="BK23" s="34" t="s">
        <v>349</v>
      </c>
      <c r="BL23" s="34"/>
      <c r="BM23" s="34"/>
      <c r="BN23" s="34" t="s">
        <v>1</v>
      </c>
      <c r="BO23" s="34">
        <v>1.2</v>
      </c>
      <c r="BP23" s="34">
        <f t="shared" si="2"/>
        <v>-0.78048503400000868</v>
      </c>
    </row>
    <row r="24" spans="1:68">
      <c r="Q24" s="34"/>
      <c r="R24" s="34"/>
      <c r="S24" s="34"/>
      <c r="T24" s="2"/>
      <c r="U24" s="34"/>
      <c r="V24" s="34"/>
      <c r="W24" s="34"/>
      <c r="X24" s="34"/>
      <c r="Y24" s="34"/>
      <c r="Z24" s="34"/>
      <c r="AA24" s="34"/>
      <c r="AB24" s="34"/>
      <c r="AC24" s="34"/>
      <c r="AD24" s="34"/>
      <c r="AE24" s="34"/>
      <c r="AF24" s="34"/>
      <c r="AG24" s="34"/>
      <c r="AH24" s="34"/>
      <c r="AI24" s="34"/>
      <c r="AJ24" s="34"/>
      <c r="AK24" s="34"/>
      <c r="AL24" s="34"/>
      <c r="AM24" s="34"/>
      <c r="AN24" s="34"/>
      <c r="AO24" s="34"/>
      <c r="AQ24" s="34"/>
      <c r="AR24" s="34"/>
      <c r="AS24" s="34"/>
      <c r="AT24" s="34"/>
      <c r="AU24" s="34"/>
      <c r="AV24" s="34"/>
      <c r="AW24" s="34"/>
      <c r="AX24" s="34"/>
      <c r="AY24" s="34"/>
      <c r="AZ24" s="34"/>
      <c r="BA24" s="34"/>
      <c r="BB24" s="34"/>
      <c r="BC24" s="34"/>
      <c r="BD24" s="34"/>
      <c r="BE24" s="34"/>
      <c r="BF24" s="34"/>
      <c r="BG24" s="34"/>
      <c r="BH24" s="34"/>
      <c r="BI24" s="34"/>
      <c r="BJ24" s="34"/>
      <c r="BK24" s="34"/>
      <c r="BL24" s="34"/>
      <c r="BM24" s="34"/>
      <c r="BN24" s="34"/>
      <c r="BO24" s="34"/>
      <c r="BP24" s="34"/>
    </row>
    <row r="25" spans="1:68">
      <c r="N25" s="49"/>
      <c r="Q25" s="34"/>
      <c r="R25" s="34"/>
      <c r="S25" s="34"/>
      <c r="T25" s="2"/>
      <c r="U25" s="34"/>
      <c r="V25" s="34"/>
      <c r="W25" s="34"/>
      <c r="X25" s="34"/>
      <c r="Y25" s="34"/>
      <c r="Z25" s="34"/>
      <c r="AA25" s="34"/>
      <c r="AB25" s="34"/>
      <c r="AC25" s="34"/>
      <c r="AD25" s="34"/>
      <c r="AE25" s="34"/>
      <c r="AF25" s="34"/>
      <c r="AG25" s="34"/>
      <c r="AH25" s="34"/>
      <c r="AI25" s="34"/>
      <c r="AJ25" s="34"/>
      <c r="AK25" s="34"/>
      <c r="AL25" s="34"/>
      <c r="AM25" s="34"/>
      <c r="AN25" s="34"/>
      <c r="AO25" s="34">
        <f>SUM(AO3:AO23)</f>
        <v>99.219514965999991</v>
      </c>
      <c r="AQ25" s="34"/>
      <c r="AR25" s="34"/>
      <c r="AS25" s="34"/>
      <c r="AT25" s="34"/>
      <c r="AU25" s="34"/>
      <c r="AV25" s="34"/>
      <c r="AW25" s="34"/>
      <c r="AX25" s="34"/>
      <c r="AY25" s="34"/>
      <c r="AZ25" s="34"/>
      <c r="BA25" s="34"/>
      <c r="BB25" s="34"/>
      <c r="BC25" s="34"/>
      <c r="BD25" s="34"/>
      <c r="BE25" s="34"/>
      <c r="BF25" s="34"/>
      <c r="BG25" s="34"/>
      <c r="BH25" s="34"/>
      <c r="BI25" s="34"/>
      <c r="BJ25" s="34"/>
      <c r="BK25" s="34"/>
      <c r="BL25" s="34"/>
      <c r="BM25" s="34"/>
      <c r="BN25" s="34"/>
      <c r="BO25" s="34"/>
      <c r="BP25" s="34"/>
    </row>
    <row r="26" spans="1:68">
      <c r="Q26" s="34"/>
      <c r="R26" s="34"/>
      <c r="S26" s="34"/>
      <c r="T26" s="2"/>
      <c r="U26" s="34"/>
      <c r="V26" s="34"/>
      <c r="W26" s="34"/>
      <c r="X26" s="34"/>
      <c r="Y26" s="34"/>
      <c r="Z26" s="34"/>
      <c r="AA26" s="34"/>
      <c r="AB26" s="34"/>
      <c r="AC26" s="34"/>
      <c r="AD26" s="34"/>
      <c r="AE26" s="34"/>
      <c r="AF26" s="34"/>
      <c r="AG26" s="34"/>
      <c r="AH26" s="34"/>
      <c r="AI26" s="34"/>
      <c r="AJ26" s="34"/>
      <c r="AK26" s="34"/>
      <c r="AL26" s="34"/>
      <c r="AM26" s="34"/>
      <c r="AN26" s="34"/>
      <c r="AO26" s="34"/>
      <c r="AQ26" s="34"/>
      <c r="AR26" s="34"/>
      <c r="AS26" s="34"/>
      <c r="AT26" s="34"/>
      <c r="AU26" s="34"/>
      <c r="AV26" s="34"/>
      <c r="AW26" s="34"/>
      <c r="AX26" s="34"/>
      <c r="AY26" s="34"/>
      <c r="AZ26" s="34"/>
      <c r="BA26" s="34"/>
      <c r="BB26" s="34"/>
      <c r="BC26" s="34"/>
      <c r="BD26" s="34"/>
      <c r="BE26" s="34"/>
      <c r="BF26" s="34"/>
      <c r="BG26" s="34"/>
      <c r="BH26" s="34"/>
      <c r="BI26" s="34"/>
      <c r="BJ26" s="34"/>
      <c r="BK26" s="34"/>
      <c r="BL26" s="34"/>
      <c r="BM26" s="34"/>
      <c r="BN26" s="34"/>
      <c r="BO26" s="34"/>
      <c r="BP26" s="34"/>
    </row>
    <row r="27" spans="1:68">
      <c r="Q27" s="34"/>
      <c r="R27" s="34"/>
      <c r="S27" s="34"/>
      <c r="T27" s="2"/>
      <c r="U27" s="34"/>
      <c r="V27" s="34"/>
      <c r="W27" s="34"/>
      <c r="X27" s="34"/>
      <c r="Y27" s="34"/>
      <c r="Z27" s="34"/>
      <c r="AA27" s="34"/>
      <c r="AB27" s="34"/>
      <c r="AC27" s="34"/>
      <c r="AD27" s="34"/>
      <c r="AE27" s="34"/>
      <c r="AF27" s="34"/>
      <c r="AG27" s="34"/>
      <c r="AH27" s="34"/>
      <c r="AI27" s="34"/>
      <c r="AJ27" s="34"/>
      <c r="AK27" s="34"/>
      <c r="AL27" s="34"/>
      <c r="AM27" s="34"/>
      <c r="AN27" s="34"/>
      <c r="AO27" s="34"/>
      <c r="AQ27" s="34"/>
      <c r="AR27" s="34"/>
      <c r="AS27" s="34"/>
      <c r="AT27" s="34"/>
      <c r="AU27" s="34"/>
      <c r="AV27" s="34"/>
      <c r="AW27" s="34"/>
      <c r="AX27" s="34"/>
      <c r="AY27" s="34"/>
      <c r="AZ27" s="34"/>
      <c r="BA27" s="34"/>
      <c r="BB27" s="34"/>
      <c r="BC27" s="34"/>
      <c r="BD27" s="34"/>
      <c r="BE27" s="34"/>
      <c r="BF27" s="34"/>
      <c r="BG27" s="34"/>
      <c r="BH27" s="34"/>
      <c r="BI27" s="34"/>
      <c r="BJ27" s="34"/>
      <c r="BK27" s="34"/>
      <c r="BL27" s="34"/>
      <c r="BM27" s="34"/>
      <c r="BN27" s="34"/>
      <c r="BO27" s="34"/>
      <c r="BP27" s="34"/>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haredContentType xmlns="Microsoft.SharePoint.Taxonomy.ContentTypeSync" SourceId="29f62856-1543-49d4-a736-4569d363f533" ContentTypeId="0x0101" PreviousValue="false"/>
</file>

<file path=customXml/item3.xml><?xml version="1.0" encoding="utf-8"?>
<ct:contentTypeSchema xmlns:ct="http://schemas.microsoft.com/office/2006/metadata/contentType" xmlns:ma="http://schemas.microsoft.com/office/2006/metadata/properties/metaAttributes" ct:_="" ma:_="" ma:contentTypeName="Document" ma:contentTypeID="0x010100E7C521BCFB1E584082B27A1B811DA110" ma:contentTypeVersion="29" ma:contentTypeDescription="Create a new document." ma:contentTypeScope="" ma:versionID="edb0043d5c9bf11c8ec915d1d0cada07">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7d7b659b-c050-4388-b6f3-49109a48db57" xmlns:ns6="8f75adca-0fe3-4657-b07a-186b256b984e" targetNamespace="http://schemas.microsoft.com/office/2006/metadata/properties" ma:root="true" ma:fieldsID="1123a9b0a3f0174ab90aa363147b30f2" ns1:_="" ns2:_="" ns3:_="" ns4:_="" ns5:_="" ns6:_="">
    <xsd:import namespace="http://schemas.microsoft.com/sharepoint/v3"/>
    <xsd:import namespace="4ffa91fb-a0ff-4ac5-b2db-65c790d184a4"/>
    <xsd:import namespace="http://schemas.microsoft.com/sharepoint.v3"/>
    <xsd:import namespace="http://schemas.microsoft.com/sharepoint/v3/fields"/>
    <xsd:import namespace="7d7b659b-c050-4388-b6f3-49109a48db57"/>
    <xsd:import namespace="8f75adca-0fe3-4657-b07a-186b256b984e"/>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2:e3f09c3df709400db2417a7161762d62" minOccurs="0"/>
                <xsd:element ref="ns5:SharedWithUsers" minOccurs="0"/>
                <xsd:element ref="ns5:SharedWithDetails" minOccurs="0"/>
                <xsd:element ref="ns6:Reference_x0020_No" minOccurs="0"/>
                <xsd:element ref="ns6:Ref_x0020_No" minOccurs="0"/>
                <xsd:element ref="ns6:Reviewer" minOccurs="0"/>
                <xsd:element ref="ns6:Status" minOccurs="0"/>
                <xsd:element ref="ns5:LastSharedByUser" minOccurs="0"/>
                <xsd:element ref="ns5:LastSharedByTime" minOccurs="0"/>
                <xsd:element ref="ns6:Instructions" minOccurs="0"/>
                <xsd:element ref="ns6:MediaServiceMetadata" minOccurs="0"/>
                <xsd:element ref="ns6:MediaServiceFastMetadata" minOccurs="0"/>
                <xsd:element ref="ns6:MediaServiceAutoTags" minOccurs="0"/>
                <xsd:element ref="ns6: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description="" ma:hidden="true" ma:list="{ee8ad1b5-879f-4067-9706-71307984bf0c}" ma:internalName="TaxCatchAllLabel" ma:readOnly="true" ma:showField="CatchAllDataLabel" ma:web="6ef8e8c5-f940-4ac6-8152-b6db564ce6bc">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description="" ma:hidden="true" ma:list="{ee8ad1b5-879f-4067-9706-71307984bf0c}" ma:internalName="TaxCatchAll" ma:showField="CatchAllData" ma:web="6ef8e8c5-f940-4ac6-8152-b6db564ce6bc">
      <xsd:complexType>
        <xsd:complexContent>
          <xsd:extension base="dms:MultiChoiceLookup">
            <xsd:sequence>
              <xsd:element name="Value" type="dms:Lookup" maxOccurs="unbounded" minOccurs="0" nillable="true"/>
            </xsd:sequence>
          </xsd:extension>
        </xsd:complexContent>
      </xsd:complexType>
    </xsd:element>
    <xsd:element name="e3f09c3df709400db2417a7161762d62" ma:index="28" nillable="true" ma:taxonomy="true" ma:internalName="e3f09c3df709400db2417a7161762d62" ma:taxonomyFieldName="EPA_x0020_Subject" ma:displayName="EPA Subject" ma:readOnly="false" ma:default="" ma:fieldId="{e3f09c3d-f709-400d-b241-7a7161762d62}" ma:taxonomyMulti="true" ma:sspId="29f62856-1543-49d4-a736-4569d363f533" ma:termSetId="7a3d4ae0-7e62-45a2-a406-c6a8a6a8eee3"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d7b659b-c050-4388-b6f3-49109a48db57" elementFormDefault="qualified">
    <xsd:import namespace="http://schemas.microsoft.com/office/2006/documentManagement/types"/>
    <xsd:import namespace="http://schemas.microsoft.com/office/infopath/2007/PartnerControls"/>
    <xsd:element name="SharedWithUsers" ma:index="2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0" nillable="true" ma:displayName="Shared With Details" ma:description="" ma:internalName="SharedWithDetails" ma:readOnly="true">
      <xsd:simpleType>
        <xsd:restriction base="dms:Note">
          <xsd:maxLength value="255"/>
        </xsd:restriction>
      </xsd:simpleType>
    </xsd:element>
    <xsd:element name="LastSharedByUser" ma:index="35" nillable="true" ma:displayName="Last Shared By User" ma:description="" ma:internalName="LastSharedByUser" ma:readOnly="true">
      <xsd:simpleType>
        <xsd:restriction base="dms:Note">
          <xsd:maxLength value="255"/>
        </xsd:restriction>
      </xsd:simpleType>
    </xsd:element>
    <xsd:element name="LastSharedByTime" ma:index="36"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8f75adca-0fe3-4657-b07a-186b256b984e" elementFormDefault="qualified">
    <xsd:import namespace="http://schemas.microsoft.com/office/2006/documentManagement/types"/>
    <xsd:import namespace="http://schemas.microsoft.com/office/infopath/2007/PartnerControls"/>
    <xsd:element name="Reference_x0020_No" ma:index="31" nillable="true" ma:displayName="Reference No" ma:internalName="Reference_x0020_No">
      <xsd:simpleType>
        <xsd:restriction base="dms:Note">
          <xsd:maxLength value="255"/>
        </xsd:restriction>
      </xsd:simpleType>
    </xsd:element>
    <xsd:element name="Ref_x0020_No" ma:index="32" nillable="true" ma:displayName="Ref No" ma:internalName="Ref_x0020_No">
      <xsd:simpleType>
        <xsd:restriction base="dms:Text">
          <xsd:maxLength value="255"/>
        </xsd:restriction>
      </xsd:simpleType>
    </xsd:element>
    <xsd:element name="Reviewer" ma:index="33" nillable="true" ma:displayName="Reviewer" ma:internalName="Reviewer">
      <xsd:simpleType>
        <xsd:restriction base="dms:Note">
          <xsd:maxLength value="255"/>
        </xsd:restriction>
      </xsd:simpleType>
    </xsd:element>
    <xsd:element name="Status" ma:index="34" nillable="true" ma:displayName="Status" ma:internalName="Status">
      <xsd:simpleType>
        <xsd:restriction base="dms:Text">
          <xsd:maxLength value="255"/>
        </xsd:restriction>
      </xsd:simpleType>
    </xsd:element>
    <xsd:element name="Instructions" ma:index="37" nillable="true" ma:displayName="Instructions" ma:internalName="Instructions">
      <xsd:simpleType>
        <xsd:restriction base="dms:Note">
          <xsd:maxLength value="255"/>
        </xsd:restriction>
      </xsd:simpleType>
    </xsd:element>
    <xsd:element name="MediaServiceMetadata" ma:index="38" nillable="true" ma:displayName="MediaServiceMetadata" ma:description="" ma:hidden="true" ma:internalName="MediaServiceMetadata" ma:readOnly="true">
      <xsd:simpleType>
        <xsd:restriction base="dms:Note"/>
      </xsd:simpleType>
    </xsd:element>
    <xsd:element name="MediaServiceFastMetadata" ma:index="39" nillable="true" ma:displayName="MediaServiceFastMetadata" ma:description="" ma:hidden="true" ma:internalName="MediaServiceFastMetadata" ma:readOnly="true">
      <xsd:simpleType>
        <xsd:restriction base="dms:Note"/>
      </xsd:simpleType>
    </xsd:element>
    <xsd:element name="MediaServiceAutoTags" ma:index="40" nillable="true" ma:displayName="Tags" ma:internalName="MediaServiceAutoTags" ma:readOnly="true">
      <xsd:simpleType>
        <xsd:restriction base="dms:Text"/>
      </xsd:simpleType>
    </xsd:element>
    <xsd:element name="MediaServiceOCR" ma:index="41"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j747ac98061d40f0aa7bd47e1db5675d xmlns="4ffa91fb-a0ff-4ac5-b2db-65c790d184a4">
      <Terms xmlns="http://schemas.microsoft.com/office/infopath/2007/PartnerControls"/>
    </j747ac98061d40f0aa7bd47e1db5675d>
    <e3f09c3df709400db2417a7161762d62 xmlns="4ffa91fb-a0ff-4ac5-b2db-65c790d184a4">
      <Terms xmlns="http://schemas.microsoft.com/office/infopath/2007/PartnerControls"/>
    </e3f09c3df709400db2417a7161762d62>
    <Reviewer xmlns="8f75adca-0fe3-4657-b07a-186b256b984e" xsi:nil="true"/>
    <External_x0020_Contributor xmlns="4ffa91fb-a0ff-4ac5-b2db-65c790d184a4" xsi:nil="true"/>
    <TaxKeywordTaxHTField xmlns="4ffa91fb-a0ff-4ac5-b2db-65c790d184a4">
      <Terms xmlns="http://schemas.microsoft.com/office/infopath/2007/PartnerControls"/>
    </TaxKeywordTaxHTField>
    <Instructions xmlns="8f75adca-0fe3-4657-b07a-186b256b984e" xsi:nil="true"/>
    <Status xmlns="8f75adca-0fe3-4657-b07a-186b256b984e" xsi:nil="true"/>
    <Record xmlns="4ffa91fb-a0ff-4ac5-b2db-65c790d184a4">Shared</Record>
    <Rights xmlns="4ffa91fb-a0ff-4ac5-b2db-65c790d184a4" xsi:nil="true"/>
    <Document_x0020_Creation_x0020_Date xmlns="4ffa91fb-a0ff-4ac5-b2db-65c790d184a4">2019-04-30T04:00:00+00:00</Document_x0020_Creation_x0020_Date>
    <EPA_x0020_Office xmlns="4ffa91fb-a0ff-4ac5-b2db-65c790d184a4">Not Found!</EPA_x0020_Office>
    <CategoryDescription xmlns="http://schemas.microsoft.com/sharepoint.v3" xsi:nil="true"/>
    <Identifier xmlns="4ffa91fb-a0ff-4ac5-b2db-65c790d184a4" xsi:nil="true"/>
    <_Coverage xmlns="http://schemas.microsoft.com/sharepoint/v3/fields" xsi:nil="true"/>
    <Creator xmlns="4ffa91fb-a0ff-4ac5-b2db-65c790d184a4">
      <UserInfo>
        <DisplayName>Ying Hsu</DisplayName>
        <AccountId>3189</AccountId>
        <AccountType/>
      </UserInfo>
    </Creator>
    <EPA_x0020_Related_x0020_Documents xmlns="4ffa91fb-a0ff-4ac5-b2db-65c790d184a4" xsi:nil="true"/>
    <Reference_x0020_No xmlns="8f75adca-0fe3-4657-b07a-186b256b984e" xsi:nil="true"/>
    <EPA_x0020_Contributor xmlns="4ffa91fb-a0ff-4ac5-b2db-65c790d184a4">
      <UserInfo>
        <DisplayName/>
        <AccountId xsi:nil="true"/>
        <AccountType/>
      </UserInfo>
    </EPA_x0020_Contributor>
    <TaxCatchAll xmlns="4ffa91fb-a0ff-4ac5-b2db-65c790d184a4"/>
    <Ref_x0020_No xmlns="8f75adca-0fe3-4657-b07a-186b256b984e" xsi:nil="true"/>
  </documentManagement>
</p:properties>
</file>

<file path=customXml/itemProps1.xml><?xml version="1.0" encoding="utf-8"?>
<ds:datastoreItem xmlns:ds="http://schemas.openxmlformats.org/officeDocument/2006/customXml" ds:itemID="{04678785-EA0D-4386-A875-91218601AF81}"/>
</file>

<file path=customXml/itemProps2.xml><?xml version="1.0" encoding="utf-8"?>
<ds:datastoreItem xmlns:ds="http://schemas.openxmlformats.org/officeDocument/2006/customXml" ds:itemID="{BFF66C45-ED69-43AB-AF02-16C48AA74426}"/>
</file>

<file path=customXml/itemProps3.xml><?xml version="1.0" encoding="utf-8"?>
<ds:datastoreItem xmlns:ds="http://schemas.openxmlformats.org/officeDocument/2006/customXml" ds:itemID="{735656A4-DCE2-4E6B-A9E5-12852E1B028E}"/>
</file>

<file path=customXml/itemProps4.xml><?xml version="1.0" encoding="utf-8"?>
<ds:datastoreItem xmlns:ds="http://schemas.openxmlformats.org/officeDocument/2006/customXml" ds:itemID="{1FD1D920-5C37-43AC-A14D-98C2AA6960C4}"/>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All_VBS profiles_for_SPECIATE_Murphy_v18-4-29-2019</dc:title>
  <dc:subject/>
  <dc:creator/>
  <cp:keywords/>
  <dc:description/>
  <cp:lastModifiedBy>Bray, Casey</cp:lastModifiedBy>
  <cp:revision/>
  <dcterms:created xsi:type="dcterms:W3CDTF">2015-06-05T18:17:20Z</dcterms:created>
  <dcterms:modified xsi:type="dcterms:W3CDTF">2019-05-02T20:23:34Z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0x010100E7C521BCFB1E584082B27A1B811DA110</vt:lpwstr>
  </property>
  <property fmtid="{D5CDD505-2E9C-101B-9397-08002B2CF9AE}" pid="3" name="TaxKeyword">
    <vt:lpwstr/>
  </property>
  <property fmtid="{D5CDD505-2E9C-101B-9397-08002B2CF9AE}" pid="4" name="EPA Subject">
    <vt:lpwstr/>
  </property>
  <property fmtid="{D5CDD505-2E9C-101B-9397-08002B2CF9AE}" pid="5" name="Document Type">
    <vt:lpwstr/>
  </property>
</Properties>
</file>