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90" yWindow="165" windowWidth="15150" windowHeight="10965" tabRatio="768" activeTab="4"/>
  </bookViews>
  <sheets>
    <sheet name="PM Profile" sheetId="19" r:id="rId1"/>
    <sheet name="Reference" sheetId="20" r:id="rId2"/>
    <sheet name="PM Species" sheetId="21" r:id="rId3"/>
    <sheet name="Keyword" sheetId="22" r:id="rId4"/>
    <sheet name="PM data" sheetId="34" r:id="rId5"/>
  </sheets>
  <calcPr calcId="145621"/>
</workbook>
</file>

<file path=xl/calcChain.xml><?xml version="1.0" encoding="utf-8"?>
<calcChain xmlns="http://schemas.openxmlformats.org/spreadsheetml/2006/main">
  <c r="V33" i="34" l="1"/>
  <c r="R33" i="34"/>
  <c r="N33" i="34"/>
  <c r="L33" i="34"/>
  <c r="V38" i="34" l="1"/>
  <c r="R38" i="34"/>
  <c r="N38" i="34"/>
  <c r="L38" i="34"/>
  <c r="J38" i="34"/>
  <c r="H38" i="34"/>
  <c r="F38" i="34"/>
  <c r="D38" i="34"/>
  <c r="J31" i="34" l="1"/>
  <c r="H31" i="34"/>
  <c r="F31" i="34"/>
  <c r="D31" i="34"/>
  <c r="L30" i="34" l="1"/>
  <c r="N30" i="34"/>
  <c r="R30" i="34"/>
  <c r="V30" i="34"/>
  <c r="L9" i="34"/>
  <c r="M9" i="34"/>
  <c r="N9" i="34"/>
  <c r="O9" i="34"/>
  <c r="R9" i="34"/>
  <c r="S9" i="34"/>
  <c r="V9" i="34"/>
  <c r="W9" i="34"/>
  <c r="L10" i="34"/>
  <c r="M10" i="34"/>
  <c r="N10" i="34"/>
  <c r="O10" i="34"/>
  <c r="R10" i="34"/>
  <c r="S10" i="34"/>
  <c r="V10" i="34"/>
  <c r="W10" i="34"/>
  <c r="L11" i="34"/>
  <c r="M11" i="34"/>
  <c r="N11" i="34"/>
  <c r="O11" i="34"/>
  <c r="R11" i="34"/>
  <c r="S11" i="34"/>
  <c r="V11" i="34"/>
  <c r="W11" i="34"/>
  <c r="L12" i="34"/>
  <c r="M12" i="34"/>
  <c r="N12" i="34"/>
  <c r="O12" i="34"/>
  <c r="R12" i="34"/>
  <c r="S12" i="34"/>
  <c r="V12" i="34"/>
  <c r="W12" i="34"/>
  <c r="L13" i="34"/>
  <c r="M13" i="34"/>
  <c r="N13" i="34"/>
  <c r="O13" i="34"/>
  <c r="R13" i="34"/>
  <c r="S13" i="34"/>
  <c r="V13" i="34"/>
  <c r="W13" i="34"/>
  <c r="L14" i="34"/>
  <c r="M14" i="34"/>
  <c r="N14" i="34"/>
  <c r="O14" i="34"/>
  <c r="R14" i="34"/>
  <c r="S14" i="34"/>
  <c r="V14" i="34"/>
  <c r="W14" i="34"/>
  <c r="L15" i="34"/>
  <c r="M15" i="34"/>
  <c r="N15" i="34"/>
  <c r="O15" i="34"/>
  <c r="R15" i="34"/>
  <c r="S15" i="34"/>
  <c r="V15" i="34"/>
  <c r="W15" i="34"/>
  <c r="L16" i="34"/>
  <c r="M16" i="34"/>
  <c r="N16" i="34"/>
  <c r="O16" i="34"/>
  <c r="R16" i="34"/>
  <c r="S16" i="34"/>
  <c r="V16" i="34"/>
  <c r="W16" i="34"/>
  <c r="L17" i="34"/>
  <c r="L35" i="34" s="1"/>
  <c r="M17" i="34"/>
  <c r="N17" i="34"/>
  <c r="O17" i="34"/>
  <c r="R17" i="34"/>
  <c r="R35" i="34" s="1"/>
  <c r="S17" i="34"/>
  <c r="V17" i="34"/>
  <c r="V35" i="34" s="1"/>
  <c r="W17" i="34"/>
  <c r="L18" i="34"/>
  <c r="M18" i="34"/>
  <c r="N18" i="34"/>
  <c r="O18" i="34"/>
  <c r="R18" i="34"/>
  <c r="S18" i="34"/>
  <c r="V18" i="34"/>
  <c r="W18" i="34"/>
  <c r="L19" i="34"/>
  <c r="M19" i="34"/>
  <c r="N19" i="34"/>
  <c r="O19" i="34"/>
  <c r="R19" i="34"/>
  <c r="S19" i="34"/>
  <c r="V19" i="34"/>
  <c r="W19" i="34"/>
  <c r="L20" i="34"/>
  <c r="M20" i="34"/>
  <c r="N20" i="34"/>
  <c r="O20" i="34"/>
  <c r="R20" i="34"/>
  <c r="S20" i="34"/>
  <c r="V20" i="34"/>
  <c r="W20" i="34"/>
  <c r="L21" i="34"/>
  <c r="M21" i="34"/>
  <c r="N21" i="34"/>
  <c r="O21" i="34"/>
  <c r="R21" i="34"/>
  <c r="S21" i="34"/>
  <c r="V21" i="34"/>
  <c r="W21" i="34"/>
  <c r="L22" i="34"/>
  <c r="M22" i="34"/>
  <c r="N22" i="34"/>
  <c r="O22" i="34"/>
  <c r="R22" i="34"/>
  <c r="S22" i="34"/>
  <c r="V22" i="34"/>
  <c r="W22" i="34"/>
  <c r="L23" i="34"/>
  <c r="M23" i="34"/>
  <c r="N23" i="34"/>
  <c r="O23" i="34"/>
  <c r="R23" i="34"/>
  <c r="S23" i="34"/>
  <c r="V23" i="34"/>
  <c r="W23" i="34"/>
  <c r="L24" i="34"/>
  <c r="M24" i="34"/>
  <c r="N24" i="34"/>
  <c r="O24" i="34"/>
  <c r="R24" i="34"/>
  <c r="S24" i="34"/>
  <c r="V24" i="34"/>
  <c r="W24" i="34"/>
  <c r="L25" i="34"/>
  <c r="M25" i="34"/>
  <c r="N25" i="34"/>
  <c r="O25" i="34"/>
  <c r="R25" i="34"/>
  <c r="S25" i="34"/>
  <c r="V25" i="34"/>
  <c r="W25" i="34"/>
  <c r="L26" i="34"/>
  <c r="M26" i="34"/>
  <c r="N26" i="34"/>
  <c r="O26" i="34"/>
  <c r="R26" i="34"/>
  <c r="S26" i="34"/>
  <c r="V26" i="34"/>
  <c r="W26" i="34"/>
  <c r="L27" i="34"/>
  <c r="M27" i="34"/>
  <c r="N27" i="34"/>
  <c r="O27" i="34"/>
  <c r="R27" i="34"/>
  <c r="S27" i="34"/>
  <c r="V27" i="34"/>
  <c r="W27" i="34"/>
  <c r="L28" i="34"/>
  <c r="M28" i="34"/>
  <c r="N28" i="34"/>
  <c r="O28" i="34"/>
  <c r="R28" i="34"/>
  <c r="S28" i="34"/>
  <c r="V28" i="34"/>
  <c r="W28" i="34"/>
  <c r="L29" i="34"/>
  <c r="M29" i="34"/>
  <c r="N29" i="34"/>
  <c r="O29" i="34"/>
  <c r="R29" i="34"/>
  <c r="S29" i="34"/>
  <c r="V29" i="34"/>
  <c r="W29" i="34"/>
  <c r="W8" i="34"/>
  <c r="V8" i="34"/>
  <c r="S8" i="34"/>
  <c r="R8" i="34"/>
  <c r="O8" i="34"/>
  <c r="N8" i="34"/>
  <c r="M8" i="34"/>
  <c r="L8" i="34"/>
  <c r="N35" i="34" l="1"/>
  <c r="AB27" i="34"/>
  <c r="AC27" i="34"/>
  <c r="AB28" i="34"/>
  <c r="AC28" i="34"/>
  <c r="AB29" i="34"/>
  <c r="AC29" i="34"/>
  <c r="AB22" i="34"/>
  <c r="AC22" i="34"/>
  <c r="AB23" i="34"/>
  <c r="AC23" i="34"/>
  <c r="AB24" i="34"/>
  <c r="AC24" i="34"/>
  <c r="AB25" i="34"/>
  <c r="AC25" i="34"/>
  <c r="AB26" i="34"/>
  <c r="AC26" i="34"/>
  <c r="V31" i="34" l="1"/>
  <c r="D33" i="34"/>
  <c r="L31" i="34"/>
  <c r="N31" i="34"/>
  <c r="R31" i="34"/>
  <c r="J33" i="34" l="1"/>
  <c r="Y10" i="34"/>
  <c r="Y12" i="34"/>
  <c r="Y14" i="34"/>
  <c r="Y16" i="34"/>
  <c r="Y18" i="34"/>
  <c r="Y20" i="34"/>
  <c r="Y22" i="34"/>
  <c r="Y24" i="34"/>
  <c r="Y26" i="34"/>
  <c r="Y28" i="34"/>
  <c r="X8" i="34"/>
  <c r="X9" i="34"/>
  <c r="X11" i="34"/>
  <c r="X13" i="34"/>
  <c r="X15" i="34"/>
  <c r="X17" i="34"/>
  <c r="X19" i="34"/>
  <c r="X21" i="34"/>
  <c r="X23" i="34"/>
  <c r="X25" i="34"/>
  <c r="X27" i="34"/>
  <c r="X29" i="34"/>
  <c r="Y9" i="34"/>
  <c r="Y11" i="34"/>
  <c r="Y13" i="34"/>
  <c r="Y15" i="34"/>
  <c r="Y17" i="34"/>
  <c r="Y19" i="34"/>
  <c r="Y21" i="34"/>
  <c r="Y23" i="34"/>
  <c r="Y25" i="34"/>
  <c r="Y27" i="34"/>
  <c r="Y29" i="34"/>
  <c r="X10" i="34"/>
  <c r="X12" i="34"/>
  <c r="X14" i="34"/>
  <c r="X16" i="34"/>
  <c r="X18" i="34"/>
  <c r="X20" i="34"/>
  <c r="X22" i="34"/>
  <c r="X24" i="34"/>
  <c r="X26" i="34"/>
  <c r="X28" i="34"/>
  <c r="X30" i="34"/>
  <c r="X32" i="34"/>
  <c r="Y8" i="34"/>
  <c r="X31" i="34"/>
  <c r="H33" i="34"/>
  <c r="T9" i="34"/>
  <c r="T11" i="34"/>
  <c r="T13" i="34"/>
  <c r="T21" i="34"/>
  <c r="U9" i="34"/>
  <c r="U11" i="34"/>
  <c r="U13" i="34"/>
  <c r="U15" i="34"/>
  <c r="U17" i="34"/>
  <c r="U19" i="34"/>
  <c r="U21" i="34"/>
  <c r="U23" i="34"/>
  <c r="U25" i="34"/>
  <c r="U27" i="34"/>
  <c r="U29" i="34"/>
  <c r="T10" i="34"/>
  <c r="T12" i="34"/>
  <c r="T14" i="34"/>
  <c r="T16" i="34"/>
  <c r="T18" i="34"/>
  <c r="T20" i="34"/>
  <c r="T22" i="34"/>
  <c r="T24" i="34"/>
  <c r="T26" i="34"/>
  <c r="T28" i="34"/>
  <c r="T30" i="34"/>
  <c r="T32" i="34"/>
  <c r="U8" i="34"/>
  <c r="U10" i="34"/>
  <c r="U12" i="34"/>
  <c r="U14" i="34"/>
  <c r="U16" i="34"/>
  <c r="U18" i="34"/>
  <c r="U20" i="34"/>
  <c r="U22" i="34"/>
  <c r="U24" i="34"/>
  <c r="U26" i="34"/>
  <c r="U28" i="34"/>
  <c r="T8" i="34"/>
  <c r="T15" i="34"/>
  <c r="T17" i="34"/>
  <c r="T19" i="34"/>
  <c r="T23" i="34"/>
  <c r="T25" i="34"/>
  <c r="T27" i="34"/>
  <c r="T29" i="34"/>
  <c r="T31" i="34"/>
  <c r="Q25" i="34"/>
  <c r="Q11" i="34"/>
  <c r="Q15" i="34"/>
  <c r="Q19" i="34"/>
  <c r="Q23" i="34"/>
  <c r="Q27" i="34"/>
  <c r="Q12" i="34"/>
  <c r="Q16" i="34"/>
  <c r="Q20" i="34"/>
  <c r="Q24" i="34"/>
  <c r="Q28" i="34"/>
  <c r="Q9" i="34"/>
  <c r="Q13" i="34"/>
  <c r="Q17" i="34"/>
  <c r="Q21" i="34"/>
  <c r="Q29" i="34"/>
  <c r="Q10" i="34"/>
  <c r="Q14" i="34"/>
  <c r="Q18" i="34"/>
  <c r="Q22" i="34"/>
  <c r="Q26" i="34"/>
  <c r="Q8" i="34"/>
  <c r="F33" i="34"/>
  <c r="P11" i="34"/>
  <c r="P15" i="34"/>
  <c r="P19" i="34"/>
  <c r="P23" i="34"/>
  <c r="P27" i="34"/>
  <c r="P12" i="34"/>
  <c r="P16" i="34"/>
  <c r="P20" i="34"/>
  <c r="P24" i="34"/>
  <c r="P28" i="34"/>
  <c r="P32" i="34"/>
  <c r="P9" i="34"/>
  <c r="P13" i="34"/>
  <c r="P17" i="34"/>
  <c r="P21" i="34"/>
  <c r="P25" i="34"/>
  <c r="P29" i="34"/>
  <c r="P10" i="34"/>
  <c r="P14" i="34"/>
  <c r="P18" i="34"/>
  <c r="P22" i="34"/>
  <c r="P26" i="34"/>
  <c r="P30" i="34"/>
  <c r="P8" i="34"/>
  <c r="P31" i="34"/>
  <c r="X33" i="34" l="1"/>
  <c r="T33" i="34"/>
  <c r="P33" i="34"/>
  <c r="AC9" i="34"/>
  <c r="AC10" i="34"/>
  <c r="AC11" i="34"/>
  <c r="AC12" i="34"/>
  <c r="AC13" i="34"/>
  <c r="AC14" i="34"/>
  <c r="AC15" i="34"/>
  <c r="AC16" i="34"/>
  <c r="AC17" i="34"/>
  <c r="AC18" i="34"/>
  <c r="AC19" i="34"/>
  <c r="AC20" i="34"/>
  <c r="AC21" i="34"/>
  <c r="AC8" i="34"/>
  <c r="AB9" i="34"/>
  <c r="AB10" i="34"/>
  <c r="AB11" i="34"/>
  <c r="AB12" i="34"/>
  <c r="AB13" i="34"/>
  <c r="AB14" i="34"/>
  <c r="AB15" i="34"/>
  <c r="AB16" i="34"/>
  <c r="AB17" i="34"/>
  <c r="AB18" i="34"/>
  <c r="AB19" i="34"/>
  <c r="AB20" i="34"/>
  <c r="AB21" i="34"/>
  <c r="AB8" i="34"/>
  <c r="V36" i="34" l="1"/>
  <c r="V32" i="34" s="1"/>
  <c r="N36" i="34"/>
  <c r="N32" i="34" s="1"/>
  <c r="L36" i="34"/>
  <c r="L32" i="34" s="1"/>
  <c r="R36" i="34"/>
  <c r="R32" i="34" s="1"/>
</calcChain>
</file>

<file path=xl/comments1.xml><?xml version="1.0" encoding="utf-8"?>
<comments xmlns="http://schemas.openxmlformats.org/spreadsheetml/2006/main">
  <authors>
    <author>Author</author>
  </authors>
  <commentList>
    <comment ref="F8" authorId="0">
      <text>
        <r>
          <rPr>
            <b/>
            <sz val="9"/>
            <color indexed="81"/>
            <rFont val="Tahoma"/>
            <family val="2"/>
          </rPr>
          <t>Author:</t>
        </r>
        <r>
          <rPr>
            <sz val="9"/>
            <color indexed="81"/>
            <rFont val="Tahoma"/>
            <family val="2"/>
          </rPr>
          <t xml:space="preserve">
Scaled down OC from 3300 to 3130 to make sum of species to 100%, per EPA email 10/17/2018.</t>
        </r>
      </text>
    </comment>
    <comment ref="B30" authorId="0">
      <text>
        <r>
          <rPr>
            <b/>
            <sz val="9"/>
            <color indexed="81"/>
            <rFont val="Tahoma"/>
            <family val="2"/>
          </rPr>
          <t>Author:</t>
        </r>
        <r>
          <rPr>
            <sz val="9"/>
            <color indexed="81"/>
            <rFont val="Tahoma"/>
            <family val="2"/>
          </rPr>
          <t xml:space="preserve">
Reff et al., 2009 assume H2O is zero for combustion sources</t>
        </r>
      </text>
    </comment>
    <comment ref="B31" authorId="0">
      <text>
        <r>
          <rPr>
            <b/>
            <sz val="9"/>
            <color indexed="81"/>
            <rFont val="Tahoma"/>
            <family val="2"/>
          </rPr>
          <t>Author:</t>
        </r>
        <r>
          <rPr>
            <sz val="9"/>
            <color indexed="81"/>
            <rFont val="Tahoma"/>
            <family val="2"/>
          </rPr>
          <t xml:space="preserve">
60% of OC for biomass combustion, as recommended by the authors "A multiple of f =1.6 is selected in this study, which is commonly used in the literature for biomass burning."</t>
        </r>
      </text>
    </comment>
    <comment ref="B32" authorId="0">
      <text>
        <r>
          <rPr>
            <b/>
            <sz val="9"/>
            <color indexed="81"/>
            <rFont val="Tahoma"/>
            <family val="2"/>
          </rPr>
          <t>Author:</t>
        </r>
        <r>
          <rPr>
            <sz val="9"/>
            <color indexed="81"/>
            <rFont val="Tahoma"/>
            <family val="2"/>
          </rPr>
          <t xml:space="preserve">
Following Reff et al., 2009 to calculate this mass.</t>
        </r>
      </text>
    </comment>
    <comment ref="B33" authorId="0">
      <text>
        <r>
          <rPr>
            <b/>
            <sz val="9"/>
            <color indexed="81"/>
            <rFont val="Tahoma"/>
            <family val="2"/>
          </rPr>
          <t>Author:</t>
        </r>
        <r>
          <rPr>
            <sz val="9"/>
            <color indexed="81"/>
            <rFont val="Tahoma"/>
            <family val="2"/>
          </rPr>
          <t xml:space="preserve">
=gravimetric mass minus Sum of speciated.</t>
        </r>
      </text>
    </comment>
    <comment ref="L35" authorId="0">
      <text>
        <r>
          <rPr>
            <b/>
            <sz val="9"/>
            <color indexed="81"/>
            <rFont val="Tahoma"/>
            <family val="2"/>
          </rPr>
          <t>Author:</t>
        </r>
        <r>
          <rPr>
            <sz val="9"/>
            <color indexed="81"/>
            <rFont val="Tahoma"/>
            <family val="2"/>
          </rPr>
          <t xml:space="preserve">
Per Madeleine, subtract SO4= that is neutralized with NH4+.</t>
        </r>
      </text>
    </comment>
    <comment ref="N35" authorId="0">
      <text>
        <r>
          <rPr>
            <b/>
            <sz val="9"/>
            <color indexed="81"/>
            <rFont val="Tahoma"/>
            <family val="2"/>
          </rPr>
          <t>Author:</t>
        </r>
        <r>
          <rPr>
            <sz val="9"/>
            <color indexed="81"/>
            <rFont val="Tahoma"/>
            <family val="2"/>
          </rPr>
          <t xml:space="preserve">
Per Madeleine, subtract SO4= that is neutralized with NH4+.</t>
        </r>
      </text>
    </comment>
    <comment ref="R35" authorId="0">
      <text>
        <r>
          <rPr>
            <b/>
            <sz val="9"/>
            <color indexed="81"/>
            <rFont val="Tahoma"/>
            <family val="2"/>
          </rPr>
          <t>Author:</t>
        </r>
        <r>
          <rPr>
            <sz val="9"/>
            <color indexed="81"/>
            <rFont val="Tahoma"/>
            <family val="2"/>
          </rPr>
          <t xml:space="preserve">
Per Madeleine, subtract SO4= that is neutralized with NH4+.</t>
        </r>
      </text>
    </comment>
    <comment ref="V35" authorId="0">
      <text>
        <r>
          <rPr>
            <b/>
            <sz val="9"/>
            <color indexed="81"/>
            <rFont val="Tahoma"/>
            <family val="2"/>
          </rPr>
          <t>Author:</t>
        </r>
        <r>
          <rPr>
            <sz val="9"/>
            <color indexed="81"/>
            <rFont val="Tahoma"/>
            <family val="2"/>
          </rPr>
          <t xml:space="preserve">
Per Madeleine, subtract SO4= that is neutralized with NH4+.</t>
        </r>
      </text>
    </comment>
    <comment ref="B36" authorId="0">
      <text>
        <r>
          <rPr>
            <b/>
            <sz val="9"/>
            <color indexed="81"/>
            <rFont val="Tahoma"/>
            <family val="2"/>
          </rPr>
          <t>Author:</t>
        </r>
        <r>
          <rPr>
            <sz val="9"/>
            <color indexed="81"/>
            <rFont val="Tahoma"/>
            <family val="2"/>
          </rPr>
          <t xml:space="preserve">
Following Reff et al., 2009 to calculate this mass. (subtract not neutralized SO4=)</t>
        </r>
      </text>
    </comment>
  </commentList>
</comments>
</file>

<file path=xl/sharedStrings.xml><?xml version="1.0" encoding="utf-8"?>
<sst xmlns="http://schemas.openxmlformats.org/spreadsheetml/2006/main" count="667" uniqueCount="156">
  <si>
    <t>P_NUMBER</t>
  </si>
  <si>
    <t>NAME</t>
  </si>
  <si>
    <t>QUALITY</t>
  </si>
  <si>
    <t>CONTROLS</t>
  </si>
  <si>
    <t>P_DATE</t>
  </si>
  <si>
    <t>NOTES</t>
  </si>
  <si>
    <t>TOTAL</t>
  </si>
  <si>
    <t>MASTER_POL</t>
  </si>
  <si>
    <t>T_METHOD</t>
  </si>
  <si>
    <t>NORM_BASIS</t>
  </si>
  <si>
    <t>ORIG_COMPO</t>
  </si>
  <si>
    <t>STANDARD</t>
  </si>
  <si>
    <t>INCL_GAS</t>
  </si>
  <si>
    <t>TEST_YEAR</t>
  </si>
  <si>
    <t>J_RATING</t>
  </si>
  <si>
    <t>V_RATING</t>
  </si>
  <si>
    <t>D_RATING</t>
  </si>
  <si>
    <t>REGION</t>
  </si>
  <si>
    <t>LOWER_SIZE</t>
  </si>
  <si>
    <t>UPPER_SIZE</t>
  </si>
  <si>
    <t>SIBLING</t>
  </si>
  <si>
    <t>VERSION</t>
  </si>
  <si>
    <t>SIMPLIFIED</t>
  </si>
  <si>
    <t>PM</t>
  </si>
  <si>
    <t>ID</t>
  </si>
  <si>
    <t>P_TYPE</t>
  </si>
  <si>
    <t>DATA_ORIGN</t>
  </si>
  <si>
    <t>PRIMARY</t>
  </si>
  <si>
    <t>DESCRIPTIO</t>
  </si>
  <si>
    <t>DOCUMENT</t>
  </si>
  <si>
    <t>P</t>
  </si>
  <si>
    <t>SPECIES_ID</t>
  </si>
  <si>
    <t>WEIGHT_PER</t>
  </si>
  <si>
    <t>UNCERTAINT</t>
  </si>
  <si>
    <t>UNC_METHOD</t>
  </si>
  <si>
    <t>ANLYMETHOD</t>
  </si>
  <si>
    <t>KEYWORD</t>
  </si>
  <si>
    <t>Profile #</t>
  </si>
  <si>
    <t>SORTED! From Reff et al. (required for VLOOKUP to work)</t>
  </si>
  <si>
    <t>Oxygen/Metal Ratio</t>
  </si>
  <si>
    <t>OC</t>
  </si>
  <si>
    <t>Ag</t>
  </si>
  <si>
    <t>EC</t>
  </si>
  <si>
    <t>Al</t>
  </si>
  <si>
    <t>As</t>
  </si>
  <si>
    <t>Ba</t>
  </si>
  <si>
    <t>K</t>
  </si>
  <si>
    <t>Cd</t>
  </si>
  <si>
    <t>Ce</t>
  </si>
  <si>
    <t>Fe</t>
  </si>
  <si>
    <t>Co</t>
  </si>
  <si>
    <t>Ti</t>
  </si>
  <si>
    <t>Cr</t>
  </si>
  <si>
    <t>V</t>
  </si>
  <si>
    <t>Cu</t>
  </si>
  <si>
    <t>Mn</t>
  </si>
  <si>
    <t>Ga</t>
  </si>
  <si>
    <t>Hg</t>
  </si>
  <si>
    <t>Zn</t>
  </si>
  <si>
    <t>In</t>
  </si>
  <si>
    <t>La</t>
  </si>
  <si>
    <t>Sr</t>
  </si>
  <si>
    <t>Mo</t>
  </si>
  <si>
    <t>Pd</t>
  </si>
  <si>
    <t>Ni</t>
  </si>
  <si>
    <t>Pb</t>
  </si>
  <si>
    <t>Sb</t>
  </si>
  <si>
    <t>Rb</t>
  </si>
  <si>
    <t>Se</t>
  </si>
  <si>
    <t>Si</t>
  </si>
  <si>
    <t>Sn</t>
  </si>
  <si>
    <t>Particulate Water</t>
  </si>
  <si>
    <t>Zr</t>
  </si>
  <si>
    <t>Metal-bound Oxygen</t>
  </si>
  <si>
    <t>Other Unspeciated PM</t>
  </si>
  <si>
    <t>method</t>
  </si>
  <si>
    <t>TOR</t>
  </si>
  <si>
    <t>IC</t>
  </si>
  <si>
    <t>XRF</t>
  </si>
  <si>
    <t>Wt%</t>
  </si>
  <si>
    <t>Sum of speciated</t>
  </si>
  <si>
    <t>NO3-</t>
  </si>
  <si>
    <t>SO4=</t>
  </si>
  <si>
    <t>NH4+</t>
  </si>
  <si>
    <t>Cl-</t>
  </si>
  <si>
    <t>K+</t>
  </si>
  <si>
    <t>Br</t>
  </si>
  <si>
    <t>Not neutralized SO4=</t>
  </si>
  <si>
    <r>
      <rPr>
        <b/>
        <sz val="11"/>
        <color rgb="FFFF0000"/>
        <rFont val="Calibri"/>
        <family val="2"/>
        <scheme val="minor"/>
      </rPr>
      <t>NEW</t>
    </r>
    <r>
      <rPr>
        <sz val="11"/>
        <color theme="1"/>
        <rFont val="Calibri"/>
        <family val="2"/>
        <scheme val="minor"/>
      </rPr>
      <t xml:space="preserve"> Metal-bound Oxygen</t>
    </r>
  </si>
  <si>
    <t>Literature</t>
  </si>
  <si>
    <t>None</t>
  </si>
  <si>
    <t>Standard deviation</t>
  </si>
  <si>
    <t>Inferred</t>
  </si>
  <si>
    <t>Steps: 1. calculate the remaining SO4=, after neutralizing with NH4+; 2. calculate metal-bound oxygen using the metal-to-oxygen ratios; 3. adjust a new metal-bound oxygen if the remaining SO4= is larger than zero; 4. Per SPECIATE workgroup, since the sum of species is very close to 100%, no change to OC to make the sum of species equal to 100%.</t>
  </si>
  <si>
    <t>PM2.5</t>
  </si>
  <si>
    <t>Na+</t>
  </si>
  <si>
    <t>Mg2+</t>
  </si>
  <si>
    <t>Ca2+</t>
  </si>
  <si>
    <t>Composite</t>
  </si>
  <si>
    <t>Corn Stalk</t>
  </si>
  <si>
    <t>Rice Straw</t>
  </si>
  <si>
    <t>Wheat Straw</t>
  </si>
  <si>
    <t>Species ID</t>
  </si>
  <si>
    <t>Emission factor</t>
  </si>
  <si>
    <t>StDev</t>
  </si>
  <si>
    <t>Renormalized Wt %</t>
  </si>
  <si>
    <t>Wheat straw, rice straw, and corn stalks were collected from six major crop producing regions in China, and burned in a laboratory combustion chamber to determine PM2.5 source profiles and speciated emission factors.  Organic carbon (OC) and water-soluble ions (the sum of NH4+, Na+, K+, Mg2+, Ca2+, Cl-, NO3- and SO4=) are major constituents.</t>
  </si>
  <si>
    <t>PM2.5 emissions and source profiles from open burning of crop residues, Atmospheric Environment, 169, (2017) pp. 229-237</t>
  </si>
  <si>
    <t>A</t>
  </si>
  <si>
    <t>B</t>
  </si>
  <si>
    <t>China</t>
  </si>
  <si>
    <t>Agricultural Burning; Wheat Straw</t>
  </si>
  <si>
    <t>Agricultural Burning; Rice Straw</t>
  </si>
  <si>
    <t>Agricultural Burning; Corn Stalk</t>
  </si>
  <si>
    <t>Agricultural Burning; Composite</t>
  </si>
  <si>
    <t xml:space="preserve">Wheat straw, rice straw, and corn stalks were obtained from six major crop-producing regions in China.  Samples were stored at ambient temperature (~20 oC) and humidity (35-45%) for more than one month before the experiments.  For each experiment, 0.1-0.2 kg of crop residues were weighed before being placed on a platform inside a custom-made combustion chamber. Emissions were drawn through a dilution sampler connected to the chimney of the combustion chamber.  Based on pilot experiments, optimal dilution ratios of 5-15 and sampling durations of 30-50 min were applied for each test which accounts for the entire burning cycle, including ignition, flaming, smoldering, and extinction. </t>
  </si>
  <si>
    <t>Wheat straw, rice straw, and corn stalks were obtained from six major crop-producing regions in China.  Samples were stored at ambient temperature (~20 oC) and humidity (35-45%) for more than one month before the experiments.  For each experiment, 0.1-0.2 kg of crop residues were weighed before being placed on a platform inside a custom-made combustion chamber. Emissions were drawn through a dilution sampler connected to the chimney of the combustion chamber.  Based on pilot experiments, optimal dilution ratios of 5-15 and sampling durations of 30-50 min were applied for each test which accounts for the entire burning cycle, including ignition, flaming, smoldering, and extinction.</t>
  </si>
  <si>
    <t>Particulate Non-Carbon Organic Matter</t>
  </si>
  <si>
    <t>Weight percent computed from emission factor data.  Added Metal-bound Oxygen (MO) using procedures in Reff, et. al., Environmental Science &amp; Technology 2009 43 (15), 5790-5796; DOI: 10.1021/es802930x (Supplemental Information). Particulate Non-Carbon Organic Matter (PNCOM) is estimated from OC with a multiplier of 1.6, according to the authors, 1.6 is commonly used in the literature for biomass burning (Supplemental Materials, Section S2). Nine experiments were conducted for the wheat straw profile.</t>
  </si>
  <si>
    <t>Weight percent computed from emission factor data.  Added Metal-bound Oxygen (MO) using procedures in Reff, et. al., Environmental Science &amp; Technology 2009 43 (15), 5790-5796; DOI: 10.1021/es802930x (Supplemental Information). Particulate Non-Carbon Organic Matter (PNCOM) is estimated from OC with a multiplier of 1.6, according to the authors, 1.6 is commonly used in the literature for biomass burning (Supplemental Materials, Section S2). Five experiments were conducted for the corn stalk profile.</t>
  </si>
  <si>
    <t>Weight percent computed from emission factor data.  Added Metal-bound Oxygen (MO) using procedures in Reff, et. al., Environmental Science &amp; Technology 2009 43 (15), 5790-5796; DOI: 10.1021/es802930x (Supplemental Information). Particulate Non-Carbon Organic Matter (PNCOM) is estimated from OC with a multiplier of 1.6, according to the authors, 1.6 is commonly used in the literature for biomass burning (Supplemental Materials, Section S2). Twenty one experiments were conducted for this composite, including nine wheat straws, seven rice straws, and five corn stalks.</t>
  </si>
  <si>
    <t>Per EPA (and recommended by the authors), use 60% of OC to calculate PNCOM for this data set.  The EPA workgroup recommends not renormalizing the profiles.  Instead,  scaling OC + NCOM except where the mass is less than 101%</t>
  </si>
  <si>
    <t>Weight percent computed from emission factor data.  Added Metal-bound Oxygen (MO) using procedures in Reff, et. al., Environmental Science &amp; Technology 2009 43 (15), 5790-5796; DOI: 10.1021/es802930x (Supplemental Information). Particulate Non-Carbon Organic Matter (PNCOM) is estimated from OC with a multiplier of 1.6, according to the authors, 1.6 is commonly used in the literature for biomass burning (Supplemental Materials, Section S2). Seven experiments were conducted for the rice straw profile. The EPA workgroup recommends not renormalizing the profiles.  Instead,  scaling OC + NCOM to make the sum of species less than 101%.  The OC emission factor is adjusted from 3300 mg/kg to 3180 mg/kg.</t>
  </si>
  <si>
    <t>N/A</t>
  </si>
  <si>
    <t>Agricultural Burning - Wheat Straw - China</t>
  </si>
  <si>
    <t>Agricultural Burning - Rice Straw - China</t>
  </si>
  <si>
    <t>Agricultural Burning - Corn Stalk - China</t>
  </si>
  <si>
    <t>Agricultural Burning Composite - Wheat Straw, Rice Straw and Corn Stalk - China</t>
  </si>
  <si>
    <t>Gravimetric Mass</t>
  </si>
  <si>
    <t>Ca atom</t>
  </si>
  <si>
    <t>Mg atom</t>
  </si>
  <si>
    <t>K atom</t>
  </si>
  <si>
    <t>Na atom</t>
  </si>
  <si>
    <t>5. Set PH2O = 0 for combustion sources</t>
  </si>
  <si>
    <t>4. Since no Ca ion available in this study, exclude Ca from MBO</t>
  </si>
  <si>
    <t>3. Since no Mg ion available in this study, exclude Mg from MBO</t>
  </si>
  <si>
    <t>2. Calculate (Na - Na+), if &gt;0, then use (Na - Na+) wt% to calculate MBO</t>
  </si>
  <si>
    <t>1. Calculate (K - K+), if &gt; 0, then use (K - K+) wt% to calculate MBO</t>
  </si>
  <si>
    <t>Decide whether to add them back to the MBO equation, based on (atom - ion) values.</t>
  </si>
  <si>
    <t>Removed Ca, K, Mg, Na from the MBO VLookUp by renaming them Ca atom, K atom, etc.</t>
  </si>
  <si>
    <t>Include in Total wt%</t>
  </si>
  <si>
    <t>Exclude</t>
  </si>
  <si>
    <t>Name</t>
  </si>
  <si>
    <t>Ammonium</t>
  </si>
  <si>
    <t>Ammonia</t>
  </si>
  <si>
    <t>Chlorine atom</t>
  </si>
  <si>
    <t>Chloride ion</t>
  </si>
  <si>
    <t>Nitrate</t>
  </si>
  <si>
    <t>Phosphorus</t>
  </si>
  <si>
    <t>Phosphate</t>
  </si>
  <si>
    <t>Potassium</t>
  </si>
  <si>
    <t>Potassium ion</t>
  </si>
  <si>
    <t>Sodium ion</t>
  </si>
  <si>
    <t>Sodium</t>
  </si>
  <si>
    <t>Sulfate</t>
  </si>
  <si>
    <t>Sulfur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</si>
</sst>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9" x14ac:knownFonts="1">
    <font>
      <sz val="11"/>
      <color theme="1"/>
      <name val="Calibri"/>
      <family val="2"/>
      <scheme val="minor"/>
    </font>
    <font>
      <sz val="10"/>
      <name val="Arial"/>
      <family val="2"/>
    </font>
    <font>
      <sz val="10"/>
      <color indexed="8"/>
      <name val="Arial"/>
      <family val="2"/>
    </font>
    <font>
      <sz val="10"/>
      <color indexed="8"/>
      <name val="Arial"/>
      <family val="2"/>
    </font>
    <font>
      <b/>
      <sz val="9"/>
      <color indexed="81"/>
      <name val="Tahoma"/>
      <family val="2"/>
    </font>
    <font>
      <sz val="9"/>
      <color indexed="81"/>
      <name val="Tahoma"/>
      <family val="2"/>
    </font>
    <font>
      <sz val="11"/>
      <color rgb="FFFF000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indexed="22"/>
        <bgColor indexed="0"/>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1" fillId="0" borderId="0"/>
    <xf numFmtId="0" fontId="2" fillId="0" borderId="0"/>
    <xf numFmtId="0" fontId="2" fillId="0" borderId="0"/>
    <xf numFmtId="0" fontId="3" fillId="0" borderId="0"/>
    <xf numFmtId="0" fontId="2" fillId="0" borderId="0"/>
  </cellStyleXfs>
  <cellXfs count="44">
    <xf numFmtId="0" fontId="0" fillId="0" borderId="0" xfId="0"/>
    <xf numFmtId="0" fontId="0" fillId="2" borderId="0" xfId="0" applyFill="1"/>
    <xf numFmtId="0" fontId="2" fillId="3" borderId="1" xfId="2" applyFont="1" applyFill="1" applyBorder="1" applyAlignment="1">
      <alignment horizontal="center"/>
    </xf>
    <xf numFmtId="0" fontId="2" fillId="3" borderId="2" xfId="2" applyFont="1" applyFill="1" applyBorder="1" applyAlignment="1">
      <alignment horizontal="center"/>
    </xf>
    <xf numFmtId="0" fontId="2" fillId="3" borderId="0" xfId="3" applyFont="1" applyFill="1" applyBorder="1" applyAlignment="1">
      <alignment horizontal="center"/>
    </xf>
    <xf numFmtId="0" fontId="2" fillId="3" borderId="2" xfId="4" applyFont="1" applyFill="1" applyBorder="1" applyAlignment="1">
      <alignment horizontal="center"/>
    </xf>
    <xf numFmtId="0" fontId="2" fillId="3" borderId="2" xfId="5" applyFont="1" applyFill="1" applyBorder="1" applyAlignment="1">
      <alignment horizontal="center"/>
    </xf>
    <xf numFmtId="0" fontId="0" fillId="0" borderId="0" xfId="0" applyFill="1"/>
    <xf numFmtId="0" fontId="7" fillId="0" borderId="0" xfId="0" applyFont="1"/>
    <xf numFmtId="0" fontId="6" fillId="0" borderId="0" xfId="0" applyFont="1" applyFill="1"/>
    <xf numFmtId="0" fontId="7" fillId="0" borderId="0" xfId="0" applyFont="1" applyAlignment="1">
      <alignment horizontal="center"/>
    </xf>
    <xf numFmtId="0" fontId="0" fillId="0" borderId="0" xfId="0" applyAlignment="1">
      <alignment horizontal="center"/>
    </xf>
    <xf numFmtId="0" fontId="2" fillId="0" borderId="0" xfId="2" applyFont="1" applyFill="1" applyBorder="1" applyAlignment="1"/>
    <xf numFmtId="14" fontId="0" fillId="0" borderId="0" xfId="0" applyNumberFormat="1"/>
    <xf numFmtId="164" fontId="0" fillId="0" borderId="0" xfId="0" applyNumberFormat="1"/>
    <xf numFmtId="0" fontId="0" fillId="0" borderId="0" xfId="0" applyBorder="1"/>
    <xf numFmtId="0" fontId="7" fillId="0" borderId="5" xfId="0" applyFont="1" applyBorder="1"/>
    <xf numFmtId="0" fontId="7" fillId="0" borderId="6" xfId="0" applyFont="1" applyBorder="1"/>
    <xf numFmtId="0" fontId="0" fillId="0" borderId="5" xfId="0" applyBorder="1"/>
    <xf numFmtId="0" fontId="0" fillId="0" borderId="6" xfId="0" applyBorder="1"/>
    <xf numFmtId="2" fontId="0" fillId="0" borderId="5" xfId="0" applyNumberFormat="1" applyBorder="1"/>
    <xf numFmtId="2" fontId="0" fillId="0" borderId="6" xfId="0" applyNumberFormat="1" applyBorder="1"/>
    <xf numFmtId="0" fontId="0" fillId="2" borderId="5" xfId="0" applyFill="1" applyBorder="1"/>
    <xf numFmtId="0" fontId="0" fillId="0" borderId="8" xfId="0" applyBorder="1"/>
    <xf numFmtId="0" fontId="7" fillId="0" borderId="0" xfId="0" applyFont="1" applyBorder="1"/>
    <xf numFmtId="2" fontId="0" fillId="0" borderId="0" xfId="0" applyNumberFormat="1" applyBorder="1"/>
    <xf numFmtId="0" fontId="0" fillId="0" borderId="10" xfId="0" applyBorder="1"/>
    <xf numFmtId="0" fontId="7" fillId="0" borderId="3" xfId="0" applyFont="1" applyBorder="1"/>
    <xf numFmtId="0" fontId="7" fillId="0" borderId="4" xfId="0" applyFont="1" applyBorder="1"/>
    <xf numFmtId="0" fontId="0" fillId="0" borderId="7" xfId="0" applyBorder="1"/>
    <xf numFmtId="0" fontId="6" fillId="0" borderId="0" xfId="0" applyFont="1"/>
    <xf numFmtId="2" fontId="0" fillId="0" borderId="5" xfId="0" applyNumberFormat="1" applyFill="1" applyBorder="1"/>
    <xf numFmtId="2" fontId="0" fillId="0" borderId="6" xfId="0" applyNumberFormat="1" applyFill="1" applyBorder="1"/>
    <xf numFmtId="2" fontId="0" fillId="0" borderId="0" xfId="0" applyNumberFormat="1" applyFill="1" applyBorder="1"/>
    <xf numFmtId="0" fontId="0" fillId="0" borderId="11" xfId="0" applyBorder="1" applyAlignment="1">
      <alignment horizontal="center"/>
    </xf>
    <xf numFmtId="0" fontId="0" fillId="0" borderId="11" xfId="0" applyBorder="1"/>
    <xf numFmtId="0" fontId="0" fillId="0" borderId="11" xfId="0" applyBorder="1" applyAlignment="1">
      <alignment horizontal="center"/>
    </xf>
    <xf numFmtId="0" fontId="0" fillId="0" borderId="3" xfId="0" applyBorder="1" applyAlignment="1">
      <alignment horizontal="center"/>
    </xf>
    <xf numFmtId="0" fontId="0" fillId="0" borderId="9" xfId="0" applyBorder="1" applyAlignment="1">
      <alignment horizontal="center"/>
    </xf>
    <xf numFmtId="0" fontId="0" fillId="0" borderId="4" xfId="0" applyBorder="1" applyAlignment="1">
      <alignment horizontal="center"/>
    </xf>
    <xf numFmtId="0" fontId="0" fillId="0" borderId="0" xfId="0"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0" xfId="0" applyBorder="1" applyAlignment="1">
      <alignment horizontal="center"/>
    </xf>
  </cellXfs>
  <cellStyles count="6">
    <cellStyle name="Normal" xfId="0" builtinId="0"/>
    <cellStyle name="Normal 2" xfId="1"/>
    <cellStyle name="Normal_Sheet1" xfId="2"/>
    <cellStyle name="Normal_Sheet3" xfId="4"/>
    <cellStyle name="Normal_Sheet4" xfId="3"/>
    <cellStyle name="Normal_Sheet5"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
  <sheetViews>
    <sheetView workbookViewId="0">
      <pane xSplit="1" ySplit="1" topLeftCell="B2" activePane="bottomRight" state="frozen"/>
      <selection pane="topRight" activeCell="B1" sqref="B1"/>
      <selection pane="bottomLeft" activeCell="A2" sqref="A2"/>
      <selection pane="bottomRight" activeCell="C18" sqref="C18"/>
    </sheetView>
  </sheetViews>
  <sheetFormatPr defaultRowHeight="15" x14ac:dyDescent="0.25"/>
  <cols>
    <col min="2" max="2" width="39.5703125" customWidth="1"/>
    <col min="5" max="5" width="10.7109375" bestFit="1" customWidth="1"/>
    <col min="6" max="6" width="11.7109375" customWidth="1"/>
    <col min="8" max="8" width="11.7109375" customWidth="1"/>
  </cols>
  <sheetData>
    <row r="1" spans="1:23" x14ac:dyDescent="0.25">
      <c r="A1" s="2" t="s">
        <v>0</v>
      </c>
      <c r="B1" s="2" t="s">
        <v>1</v>
      </c>
      <c r="C1" s="2" t="s">
        <v>2</v>
      </c>
      <c r="D1" s="2" t="s">
        <v>3</v>
      </c>
      <c r="E1" s="2" t="s">
        <v>4</v>
      </c>
      <c r="F1" s="2" t="s">
        <v>5</v>
      </c>
      <c r="G1" s="2" t="s">
        <v>6</v>
      </c>
      <c r="H1" s="2" t="s">
        <v>7</v>
      </c>
      <c r="I1" s="2" t="s">
        <v>8</v>
      </c>
      <c r="J1" s="3" t="s">
        <v>9</v>
      </c>
      <c r="K1" s="3" t="s">
        <v>10</v>
      </c>
      <c r="L1" s="3" t="s">
        <v>11</v>
      </c>
      <c r="M1" s="3" t="s">
        <v>12</v>
      </c>
      <c r="N1" s="2" t="s">
        <v>13</v>
      </c>
      <c r="O1" s="3" t="s">
        <v>14</v>
      </c>
      <c r="P1" s="3" t="s">
        <v>15</v>
      </c>
      <c r="Q1" s="2" t="s">
        <v>16</v>
      </c>
      <c r="R1" s="3" t="s">
        <v>17</v>
      </c>
      <c r="S1" s="3" t="s">
        <v>18</v>
      </c>
      <c r="T1" s="2" t="s">
        <v>19</v>
      </c>
      <c r="U1" s="2" t="s">
        <v>20</v>
      </c>
      <c r="V1" s="2" t="s">
        <v>21</v>
      </c>
      <c r="W1" s="2" t="s">
        <v>22</v>
      </c>
    </row>
    <row r="2" spans="1:23" x14ac:dyDescent="0.25">
      <c r="A2">
        <v>95501</v>
      </c>
      <c r="B2" t="s">
        <v>124</v>
      </c>
      <c r="C2" t="s">
        <v>109</v>
      </c>
      <c r="D2" t="s">
        <v>90</v>
      </c>
      <c r="E2" s="13">
        <v>43167</v>
      </c>
      <c r="F2" t="s">
        <v>118</v>
      </c>
      <c r="G2">
        <v>100</v>
      </c>
      <c r="H2" s="12" t="s">
        <v>23</v>
      </c>
      <c r="I2" t="s">
        <v>115</v>
      </c>
      <c r="J2" t="s">
        <v>128</v>
      </c>
      <c r="K2" t="s">
        <v>40</v>
      </c>
      <c r="L2" t="b">
        <v>1</v>
      </c>
      <c r="M2" t="b">
        <v>0</v>
      </c>
      <c r="N2">
        <v>2015</v>
      </c>
      <c r="O2">
        <v>5</v>
      </c>
      <c r="P2">
        <v>5</v>
      </c>
      <c r="Q2">
        <v>3</v>
      </c>
      <c r="R2" t="s">
        <v>110</v>
      </c>
      <c r="S2">
        <v>0</v>
      </c>
      <c r="T2">
        <v>2.5</v>
      </c>
      <c r="V2" s="14">
        <v>5</v>
      </c>
      <c r="W2" t="b">
        <v>0</v>
      </c>
    </row>
    <row r="3" spans="1:23" x14ac:dyDescent="0.25">
      <c r="A3">
        <v>95502</v>
      </c>
      <c r="B3" t="s">
        <v>125</v>
      </c>
      <c r="C3" t="s">
        <v>109</v>
      </c>
      <c r="D3" t="s">
        <v>90</v>
      </c>
      <c r="E3" s="13">
        <v>43167</v>
      </c>
      <c r="F3" t="s">
        <v>122</v>
      </c>
      <c r="G3">
        <v>100</v>
      </c>
      <c r="H3" s="12" t="s">
        <v>23</v>
      </c>
      <c r="I3" t="s">
        <v>115</v>
      </c>
      <c r="J3" t="s">
        <v>128</v>
      </c>
      <c r="K3" t="s">
        <v>40</v>
      </c>
      <c r="L3" t="b">
        <v>1</v>
      </c>
      <c r="M3" t="b">
        <v>0</v>
      </c>
      <c r="N3">
        <v>2015</v>
      </c>
      <c r="O3">
        <v>5</v>
      </c>
      <c r="P3">
        <v>5</v>
      </c>
      <c r="Q3">
        <v>3</v>
      </c>
      <c r="R3" t="s">
        <v>110</v>
      </c>
      <c r="S3">
        <v>0</v>
      </c>
      <c r="T3">
        <v>2.5</v>
      </c>
      <c r="V3" s="14">
        <v>5</v>
      </c>
      <c r="W3" t="b">
        <v>0</v>
      </c>
    </row>
    <row r="4" spans="1:23" x14ac:dyDescent="0.25">
      <c r="A4">
        <v>95503</v>
      </c>
      <c r="B4" t="s">
        <v>126</v>
      </c>
      <c r="C4" t="s">
        <v>109</v>
      </c>
      <c r="D4" t="s">
        <v>90</v>
      </c>
      <c r="E4" s="13">
        <v>43167</v>
      </c>
      <c r="F4" t="s">
        <v>119</v>
      </c>
      <c r="G4">
        <v>100</v>
      </c>
      <c r="H4" s="12" t="s">
        <v>23</v>
      </c>
      <c r="I4" t="s">
        <v>115</v>
      </c>
      <c r="J4" t="s">
        <v>128</v>
      </c>
      <c r="K4" t="s">
        <v>40</v>
      </c>
      <c r="L4" t="b">
        <v>1</v>
      </c>
      <c r="M4" t="b">
        <v>0</v>
      </c>
      <c r="N4">
        <v>2015</v>
      </c>
      <c r="O4">
        <v>5</v>
      </c>
      <c r="P4">
        <v>5</v>
      </c>
      <c r="Q4">
        <v>3</v>
      </c>
      <c r="R4" t="s">
        <v>110</v>
      </c>
      <c r="S4">
        <v>0</v>
      </c>
      <c r="T4">
        <v>2.5</v>
      </c>
      <c r="V4" s="14">
        <v>5</v>
      </c>
      <c r="W4" t="b">
        <v>0</v>
      </c>
    </row>
    <row r="5" spans="1:23" x14ac:dyDescent="0.25">
      <c r="A5">
        <v>95504</v>
      </c>
      <c r="B5" t="s">
        <v>127</v>
      </c>
      <c r="C5" t="s">
        <v>108</v>
      </c>
      <c r="D5" t="s">
        <v>90</v>
      </c>
      <c r="E5" s="13">
        <v>43167</v>
      </c>
      <c r="F5" t="s">
        <v>120</v>
      </c>
      <c r="G5">
        <v>100</v>
      </c>
      <c r="H5" s="12" t="s">
        <v>23</v>
      </c>
      <c r="I5" t="s">
        <v>116</v>
      </c>
      <c r="J5" t="s">
        <v>128</v>
      </c>
      <c r="K5" t="s">
        <v>40</v>
      </c>
      <c r="L5" t="b">
        <v>1</v>
      </c>
      <c r="M5" t="b">
        <v>0</v>
      </c>
      <c r="N5">
        <v>2015</v>
      </c>
      <c r="O5">
        <v>5</v>
      </c>
      <c r="P5">
        <v>5</v>
      </c>
      <c r="Q5">
        <v>4</v>
      </c>
      <c r="R5" t="s">
        <v>110</v>
      </c>
      <c r="S5">
        <v>0</v>
      </c>
      <c r="T5">
        <v>2.5</v>
      </c>
      <c r="V5" s="14">
        <v>5</v>
      </c>
      <c r="W5" t="b">
        <v>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workbookViewId="0">
      <selection activeCell="I8" sqref="I8"/>
    </sheetView>
  </sheetViews>
  <sheetFormatPr defaultRowHeight="15" x14ac:dyDescent="0.25"/>
  <sheetData>
    <row r="1" spans="1:7" x14ac:dyDescent="0.25">
      <c r="A1" s="4" t="s">
        <v>24</v>
      </c>
      <c r="B1" s="4" t="s">
        <v>25</v>
      </c>
      <c r="C1" s="4" t="s">
        <v>0</v>
      </c>
      <c r="D1" s="4" t="s">
        <v>26</v>
      </c>
      <c r="E1" s="4" t="s">
        <v>27</v>
      </c>
      <c r="F1" s="4" t="s">
        <v>28</v>
      </c>
      <c r="G1" s="4" t="s">
        <v>29</v>
      </c>
    </row>
    <row r="2" spans="1:7" x14ac:dyDescent="0.25">
      <c r="A2">
        <v>11126</v>
      </c>
      <c r="B2" t="s">
        <v>30</v>
      </c>
      <c r="C2">
        <v>95501</v>
      </c>
      <c r="D2" t="s">
        <v>89</v>
      </c>
      <c r="E2" t="b">
        <v>1</v>
      </c>
      <c r="F2" t="s">
        <v>106</v>
      </c>
      <c r="G2" t="s">
        <v>107</v>
      </c>
    </row>
    <row r="3" spans="1:7" x14ac:dyDescent="0.25">
      <c r="A3">
        <v>11127</v>
      </c>
      <c r="B3" t="s">
        <v>30</v>
      </c>
      <c r="C3">
        <v>95502</v>
      </c>
      <c r="D3" t="s">
        <v>89</v>
      </c>
      <c r="E3" t="b">
        <v>1</v>
      </c>
      <c r="F3" t="s">
        <v>106</v>
      </c>
      <c r="G3" t="s">
        <v>107</v>
      </c>
    </row>
    <row r="4" spans="1:7" x14ac:dyDescent="0.25">
      <c r="A4">
        <v>11128</v>
      </c>
      <c r="B4" t="s">
        <v>30</v>
      </c>
      <c r="C4">
        <v>95503</v>
      </c>
      <c r="D4" t="s">
        <v>89</v>
      </c>
      <c r="E4" t="b">
        <v>1</v>
      </c>
      <c r="F4" t="s">
        <v>106</v>
      </c>
      <c r="G4" t="s">
        <v>107</v>
      </c>
    </row>
    <row r="5" spans="1:7" x14ac:dyDescent="0.25">
      <c r="A5">
        <v>11129</v>
      </c>
      <c r="B5" t="s">
        <v>30</v>
      </c>
      <c r="C5">
        <v>95504</v>
      </c>
      <c r="D5" t="s">
        <v>89</v>
      </c>
      <c r="E5" t="b">
        <v>1</v>
      </c>
      <c r="F5" t="s">
        <v>106</v>
      </c>
      <c r="G5" t="s">
        <v>107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2"/>
  <sheetViews>
    <sheetView topLeftCell="F1" workbookViewId="0">
      <pane ySplit="1" topLeftCell="A2" activePane="bottomLeft" state="frozen"/>
      <selection pane="bottomLeft" activeCell="K100" sqref="K100:K101"/>
    </sheetView>
  </sheetViews>
  <sheetFormatPr defaultRowHeight="15" x14ac:dyDescent="0.25"/>
  <sheetData>
    <row r="1" spans="1:14" x14ac:dyDescent="0.25">
      <c r="A1" s="5" t="s">
        <v>24</v>
      </c>
      <c r="B1" s="5" t="s">
        <v>31</v>
      </c>
      <c r="C1" s="5" t="s">
        <v>0</v>
      </c>
      <c r="D1" s="5" t="s">
        <v>32</v>
      </c>
      <c r="E1" s="5" t="s">
        <v>33</v>
      </c>
      <c r="F1" s="5" t="s">
        <v>34</v>
      </c>
      <c r="G1" s="5" t="s">
        <v>35</v>
      </c>
      <c r="I1" s="5" t="s">
        <v>0</v>
      </c>
      <c r="J1" s="5" t="s">
        <v>31</v>
      </c>
      <c r="K1" s="5" t="s">
        <v>32</v>
      </c>
      <c r="L1" s="5" t="s">
        <v>33</v>
      </c>
      <c r="M1" s="5" t="s">
        <v>34</v>
      </c>
      <c r="N1" s="5" t="s">
        <v>35</v>
      </c>
    </row>
    <row r="2" spans="1:14" x14ac:dyDescent="0.25">
      <c r="A2">
        <v>197843</v>
      </c>
      <c r="B2">
        <v>626</v>
      </c>
      <c r="C2">
        <v>95501</v>
      </c>
      <c r="D2">
        <v>44.736842105263158</v>
      </c>
      <c r="E2">
        <v>26.315789473684209</v>
      </c>
      <c r="F2" t="s">
        <v>91</v>
      </c>
      <c r="G2" t="s">
        <v>76</v>
      </c>
      <c r="I2">
        <v>95501</v>
      </c>
      <c r="J2">
        <v>626</v>
      </c>
      <c r="K2">
        <v>44.736842105263158</v>
      </c>
      <c r="L2">
        <v>26.315789473684209</v>
      </c>
      <c r="M2" t="s">
        <v>91</v>
      </c>
      <c r="N2" t="s">
        <v>76</v>
      </c>
    </row>
    <row r="3" spans="1:14" x14ac:dyDescent="0.25">
      <c r="A3">
        <v>197844</v>
      </c>
      <c r="B3">
        <v>797</v>
      </c>
      <c r="C3">
        <v>95501</v>
      </c>
      <c r="D3">
        <v>2.1052631578947367</v>
      </c>
      <c r="E3">
        <v>0.96491228070175439</v>
      </c>
      <c r="F3" t="s">
        <v>91</v>
      </c>
      <c r="G3" t="s">
        <v>76</v>
      </c>
      <c r="I3">
        <v>95501</v>
      </c>
      <c r="J3">
        <v>797</v>
      </c>
      <c r="K3">
        <v>2.1052631578947367</v>
      </c>
      <c r="L3">
        <v>0.96491228070175439</v>
      </c>
      <c r="M3" t="s">
        <v>91</v>
      </c>
      <c r="N3" t="s">
        <v>76</v>
      </c>
    </row>
    <row r="4" spans="1:14" x14ac:dyDescent="0.25">
      <c r="A4">
        <v>197845</v>
      </c>
      <c r="B4">
        <v>784</v>
      </c>
      <c r="C4">
        <v>95501</v>
      </c>
      <c r="D4">
        <v>1.5789473684210527</v>
      </c>
      <c r="E4">
        <v>0.78947368421052633</v>
      </c>
      <c r="F4" t="s">
        <v>91</v>
      </c>
      <c r="G4" t="s">
        <v>77</v>
      </c>
      <c r="I4">
        <v>95501</v>
      </c>
      <c r="J4">
        <v>784</v>
      </c>
      <c r="K4">
        <v>1.5789473684210527</v>
      </c>
      <c r="L4">
        <v>0.78947368421052633</v>
      </c>
      <c r="M4" t="s">
        <v>91</v>
      </c>
      <c r="N4" t="s">
        <v>77</v>
      </c>
    </row>
    <row r="5" spans="1:14" x14ac:dyDescent="0.25">
      <c r="A5">
        <v>197846</v>
      </c>
      <c r="B5">
        <v>785</v>
      </c>
      <c r="C5">
        <v>95501</v>
      </c>
      <c r="D5">
        <v>0.78947368421052633</v>
      </c>
      <c r="E5">
        <v>0.70175438596491224</v>
      </c>
      <c r="F5" t="s">
        <v>91</v>
      </c>
      <c r="G5" t="s">
        <v>77</v>
      </c>
      <c r="I5">
        <v>95501</v>
      </c>
      <c r="J5">
        <v>785</v>
      </c>
      <c r="K5">
        <v>0.78947368421052633</v>
      </c>
      <c r="L5">
        <v>0.70175438596491224</v>
      </c>
      <c r="M5" t="s">
        <v>91</v>
      </c>
      <c r="N5" t="s">
        <v>77</v>
      </c>
    </row>
    <row r="6" spans="1:14" x14ac:dyDescent="0.25">
      <c r="A6">
        <v>197847</v>
      </c>
      <c r="B6">
        <v>2302</v>
      </c>
      <c r="C6">
        <v>95501</v>
      </c>
      <c r="D6">
        <v>4.6491228070175437</v>
      </c>
      <c r="E6">
        <v>2.1929824561403506</v>
      </c>
      <c r="F6" t="s">
        <v>91</v>
      </c>
      <c r="G6" t="s">
        <v>77</v>
      </c>
      <c r="I6">
        <v>95501</v>
      </c>
      <c r="J6">
        <v>2302</v>
      </c>
      <c r="K6">
        <v>4.6491228070175437</v>
      </c>
      <c r="L6">
        <v>2.1929824561403506</v>
      </c>
      <c r="M6" t="s">
        <v>91</v>
      </c>
      <c r="N6" t="s">
        <v>77</v>
      </c>
    </row>
    <row r="7" spans="1:14" x14ac:dyDescent="0.25">
      <c r="A7">
        <v>197848</v>
      </c>
      <c r="B7">
        <v>2772</v>
      </c>
      <c r="C7">
        <v>95501</v>
      </c>
      <c r="D7">
        <v>5.8771929824561406E-2</v>
      </c>
      <c r="E7">
        <v>4.8245614035087724E-2</v>
      </c>
      <c r="F7" t="s">
        <v>91</v>
      </c>
      <c r="G7" t="s">
        <v>77</v>
      </c>
      <c r="I7">
        <v>95501</v>
      </c>
      <c r="J7">
        <v>2772</v>
      </c>
      <c r="K7">
        <v>5.8771929824561406E-2</v>
      </c>
      <c r="L7">
        <v>4.8245614035087724E-2</v>
      </c>
      <c r="M7" t="s">
        <v>91</v>
      </c>
      <c r="N7" t="s">
        <v>77</v>
      </c>
    </row>
    <row r="8" spans="1:14" x14ac:dyDescent="0.25">
      <c r="A8">
        <v>197849</v>
      </c>
      <c r="B8">
        <v>2303</v>
      </c>
      <c r="C8">
        <v>95501</v>
      </c>
      <c r="D8">
        <v>0.7192982456140351</v>
      </c>
      <c r="E8">
        <v>0.63157894736842102</v>
      </c>
      <c r="F8" t="s">
        <v>91</v>
      </c>
      <c r="G8" t="s">
        <v>77</v>
      </c>
      <c r="I8">
        <v>95501</v>
      </c>
      <c r="J8">
        <v>2303</v>
      </c>
      <c r="K8">
        <v>0.7192982456140351</v>
      </c>
      <c r="L8">
        <v>0.63157894736842102</v>
      </c>
      <c r="M8" t="s">
        <v>91</v>
      </c>
      <c r="N8" t="s">
        <v>77</v>
      </c>
    </row>
    <row r="9" spans="1:14" x14ac:dyDescent="0.25">
      <c r="A9">
        <v>197850</v>
      </c>
      <c r="B9">
        <v>337</v>
      </c>
      <c r="C9">
        <v>95501</v>
      </c>
      <c r="D9">
        <v>11.403508771929824</v>
      </c>
      <c r="E9">
        <v>4.0350877192982457</v>
      </c>
      <c r="F9" t="s">
        <v>91</v>
      </c>
      <c r="G9" t="s">
        <v>77</v>
      </c>
      <c r="I9">
        <v>95501</v>
      </c>
      <c r="J9">
        <v>337</v>
      </c>
      <c r="K9">
        <v>11.403508771929824</v>
      </c>
      <c r="L9">
        <v>4.0350877192982457</v>
      </c>
      <c r="M9" t="s">
        <v>91</v>
      </c>
      <c r="N9" t="s">
        <v>77</v>
      </c>
    </row>
    <row r="10" spans="1:14" x14ac:dyDescent="0.25">
      <c r="A10">
        <v>197851</v>
      </c>
      <c r="B10">
        <v>613</v>
      </c>
      <c r="C10">
        <v>95501</v>
      </c>
      <c r="D10">
        <v>0.19298245614035089</v>
      </c>
      <c r="E10">
        <v>9.6491228070175447E-2</v>
      </c>
      <c r="F10" t="s">
        <v>91</v>
      </c>
      <c r="G10" t="s">
        <v>77</v>
      </c>
      <c r="I10">
        <v>95501</v>
      </c>
      <c r="J10">
        <v>613</v>
      </c>
      <c r="K10">
        <v>0.19298245614035089</v>
      </c>
      <c r="L10">
        <v>9.6491228070175447E-2</v>
      </c>
      <c r="M10" t="s">
        <v>91</v>
      </c>
      <c r="N10" t="s">
        <v>77</v>
      </c>
    </row>
    <row r="11" spans="1:14" x14ac:dyDescent="0.25">
      <c r="A11">
        <v>197852</v>
      </c>
      <c r="B11">
        <v>699</v>
      </c>
      <c r="C11">
        <v>95501</v>
      </c>
      <c r="D11">
        <v>0.75438596491228072</v>
      </c>
      <c r="E11">
        <v>0.69298245614035092</v>
      </c>
      <c r="F11" t="s">
        <v>91</v>
      </c>
      <c r="G11" t="s">
        <v>77</v>
      </c>
      <c r="I11">
        <v>95501</v>
      </c>
      <c r="J11">
        <v>699</v>
      </c>
      <c r="K11">
        <v>0.75438596491228072</v>
      </c>
      <c r="L11">
        <v>0.69298245614035092</v>
      </c>
      <c r="M11" t="s">
        <v>91</v>
      </c>
      <c r="N11" t="s">
        <v>77</v>
      </c>
    </row>
    <row r="12" spans="1:14" x14ac:dyDescent="0.25">
      <c r="A12">
        <v>197853</v>
      </c>
      <c r="B12">
        <v>669</v>
      </c>
      <c r="C12">
        <v>95501</v>
      </c>
      <c r="D12">
        <v>4.9122807017543861E-3</v>
      </c>
      <c r="E12">
        <v>2.719298245614035E-3</v>
      </c>
      <c r="F12" t="s">
        <v>91</v>
      </c>
      <c r="G12" t="s">
        <v>78</v>
      </c>
      <c r="I12">
        <v>95501</v>
      </c>
      <c r="J12">
        <v>669</v>
      </c>
      <c r="K12">
        <v>4.9122807017543861E-3</v>
      </c>
      <c r="L12">
        <v>2.719298245614035E-3</v>
      </c>
      <c r="M12" t="s">
        <v>91</v>
      </c>
      <c r="N12" t="s">
        <v>78</v>
      </c>
    </row>
    <row r="13" spans="1:14" x14ac:dyDescent="0.25">
      <c r="A13">
        <v>197854</v>
      </c>
      <c r="B13">
        <v>715</v>
      </c>
      <c r="C13">
        <v>95501</v>
      </c>
      <c r="D13">
        <v>1.7543859649122806E-2</v>
      </c>
      <c r="E13">
        <v>2.2807017543859647E-2</v>
      </c>
      <c r="F13" t="s">
        <v>91</v>
      </c>
      <c r="G13" t="s">
        <v>78</v>
      </c>
      <c r="I13">
        <v>95501</v>
      </c>
      <c r="J13">
        <v>715</v>
      </c>
      <c r="K13">
        <v>1.7543859649122806E-2</v>
      </c>
      <c r="L13">
        <v>2.2807017543859647E-2</v>
      </c>
      <c r="M13" t="s">
        <v>91</v>
      </c>
      <c r="N13" t="s">
        <v>78</v>
      </c>
    </row>
    <row r="14" spans="1:14" x14ac:dyDescent="0.25">
      <c r="A14">
        <v>197855</v>
      </c>
      <c r="B14">
        <v>347</v>
      </c>
      <c r="C14">
        <v>95501</v>
      </c>
      <c r="D14">
        <v>9.6491228070175444E-3</v>
      </c>
      <c r="E14">
        <v>1.3157894736842105E-2</v>
      </c>
      <c r="F14" t="s">
        <v>91</v>
      </c>
      <c r="G14" t="s">
        <v>78</v>
      </c>
      <c r="I14">
        <v>95501</v>
      </c>
      <c r="J14">
        <v>347</v>
      </c>
      <c r="K14">
        <v>9.6491228070175444E-3</v>
      </c>
      <c r="L14">
        <v>1.3157894736842105E-2</v>
      </c>
      <c r="M14" t="s">
        <v>91</v>
      </c>
      <c r="N14" t="s">
        <v>78</v>
      </c>
    </row>
    <row r="15" spans="1:14" x14ac:dyDescent="0.25">
      <c r="A15">
        <v>197856</v>
      </c>
      <c r="B15">
        <v>526</v>
      </c>
      <c r="C15">
        <v>95501</v>
      </c>
      <c r="D15">
        <v>2.5438596491228066E-3</v>
      </c>
      <c r="E15">
        <v>3.2456140350877192E-3</v>
      </c>
      <c r="F15" t="s">
        <v>91</v>
      </c>
      <c r="G15" t="s">
        <v>78</v>
      </c>
      <c r="I15">
        <v>95501</v>
      </c>
      <c r="J15">
        <v>526</v>
      </c>
      <c r="K15">
        <v>2.5438596491228066E-3</v>
      </c>
      <c r="L15">
        <v>3.2456140350877192E-3</v>
      </c>
      <c r="M15" t="s">
        <v>91</v>
      </c>
      <c r="N15" t="s">
        <v>78</v>
      </c>
    </row>
    <row r="16" spans="1:14" x14ac:dyDescent="0.25">
      <c r="A16">
        <v>197857</v>
      </c>
      <c r="B16">
        <v>488</v>
      </c>
      <c r="C16">
        <v>95501</v>
      </c>
      <c r="D16">
        <v>1.0526315789473684E-2</v>
      </c>
      <c r="E16">
        <v>1.4035087719298248E-2</v>
      </c>
      <c r="F16" t="s">
        <v>91</v>
      </c>
      <c r="G16" t="s">
        <v>78</v>
      </c>
      <c r="I16">
        <v>95501</v>
      </c>
      <c r="J16">
        <v>488</v>
      </c>
      <c r="K16">
        <v>1.0526315789473684E-2</v>
      </c>
      <c r="L16">
        <v>1.4035087719298248E-2</v>
      </c>
      <c r="M16" t="s">
        <v>91</v>
      </c>
      <c r="N16" t="s">
        <v>78</v>
      </c>
    </row>
    <row r="17" spans="1:14" x14ac:dyDescent="0.25">
      <c r="A17">
        <v>197858</v>
      </c>
      <c r="B17">
        <v>612</v>
      </c>
      <c r="C17">
        <v>95501</v>
      </c>
      <c r="D17">
        <v>6.929824561403509E-3</v>
      </c>
      <c r="E17">
        <v>7.6315789473684215E-3</v>
      </c>
      <c r="F17" t="s">
        <v>91</v>
      </c>
      <c r="G17" t="s">
        <v>78</v>
      </c>
      <c r="I17">
        <v>95501</v>
      </c>
      <c r="J17">
        <v>612</v>
      </c>
      <c r="K17">
        <v>6.929824561403509E-3</v>
      </c>
      <c r="L17">
        <v>7.6315789473684215E-3</v>
      </c>
      <c r="M17" t="s">
        <v>91</v>
      </c>
      <c r="N17" t="s">
        <v>78</v>
      </c>
    </row>
    <row r="18" spans="1:14" x14ac:dyDescent="0.25">
      <c r="A18">
        <v>197859</v>
      </c>
      <c r="B18">
        <v>380</v>
      </c>
      <c r="C18">
        <v>95501</v>
      </c>
      <c r="D18">
        <v>2.8947368421052628E-2</v>
      </c>
      <c r="E18">
        <v>3.6842105263157898E-2</v>
      </c>
      <c r="F18" t="s">
        <v>91</v>
      </c>
      <c r="G18" t="s">
        <v>78</v>
      </c>
      <c r="I18">
        <v>95501</v>
      </c>
      <c r="J18">
        <v>380</v>
      </c>
      <c r="K18">
        <v>2.8947368421052628E-2</v>
      </c>
      <c r="L18">
        <v>3.6842105263157898E-2</v>
      </c>
      <c r="M18" t="s">
        <v>91</v>
      </c>
      <c r="N18" t="s">
        <v>78</v>
      </c>
    </row>
    <row r="19" spans="1:14" x14ac:dyDescent="0.25">
      <c r="A19">
        <v>197860</v>
      </c>
      <c r="B19">
        <v>778</v>
      </c>
      <c r="C19">
        <v>95501</v>
      </c>
      <c r="D19">
        <v>3.8596491228070177E-2</v>
      </c>
      <c r="E19">
        <v>4.8245614035087724E-2</v>
      </c>
      <c r="F19" t="s">
        <v>91</v>
      </c>
      <c r="G19" t="s">
        <v>78</v>
      </c>
      <c r="I19">
        <v>95501</v>
      </c>
      <c r="J19">
        <v>778</v>
      </c>
      <c r="K19">
        <v>3.8596491228070177E-2</v>
      </c>
      <c r="L19">
        <v>4.8245614035087724E-2</v>
      </c>
      <c r="M19" t="s">
        <v>91</v>
      </c>
      <c r="N19" t="s">
        <v>78</v>
      </c>
    </row>
    <row r="20" spans="1:14" x14ac:dyDescent="0.25">
      <c r="A20">
        <v>197861</v>
      </c>
      <c r="B20">
        <v>307</v>
      </c>
      <c r="C20">
        <v>95501</v>
      </c>
      <c r="D20">
        <v>9.6491228070175444E-3</v>
      </c>
      <c r="E20">
        <v>7.8947368421052634E-3</v>
      </c>
      <c r="F20" t="s">
        <v>91</v>
      </c>
      <c r="G20" t="s">
        <v>78</v>
      </c>
      <c r="I20">
        <v>95501</v>
      </c>
      <c r="J20">
        <v>307</v>
      </c>
      <c r="K20">
        <v>9.6491228070175444E-3</v>
      </c>
      <c r="L20">
        <v>7.8947368421052634E-3</v>
      </c>
      <c r="M20" t="s">
        <v>91</v>
      </c>
      <c r="N20" t="s">
        <v>78</v>
      </c>
    </row>
    <row r="21" spans="1:14" x14ac:dyDescent="0.25">
      <c r="A21">
        <v>197862</v>
      </c>
      <c r="B21">
        <v>300</v>
      </c>
      <c r="C21">
        <v>95501</v>
      </c>
      <c r="D21">
        <v>0.19210526315789472</v>
      </c>
      <c r="E21">
        <v>0.23947368421052634</v>
      </c>
      <c r="F21" t="s">
        <v>91</v>
      </c>
      <c r="G21" t="s">
        <v>78</v>
      </c>
      <c r="I21">
        <v>95501</v>
      </c>
      <c r="J21">
        <v>300</v>
      </c>
      <c r="K21">
        <v>0.19210526315789472</v>
      </c>
      <c r="L21">
        <v>0.23947368421052634</v>
      </c>
      <c r="M21" t="s">
        <v>91</v>
      </c>
      <c r="N21" t="s">
        <v>78</v>
      </c>
    </row>
    <row r="22" spans="1:14" x14ac:dyDescent="0.25">
      <c r="A22">
        <v>197863</v>
      </c>
      <c r="B22">
        <v>520</v>
      </c>
      <c r="C22">
        <v>95501</v>
      </c>
      <c r="D22">
        <v>2.0175438596491228E-2</v>
      </c>
      <c r="E22">
        <v>2.1929824561403508E-2</v>
      </c>
      <c r="F22" t="s">
        <v>91</v>
      </c>
      <c r="G22" t="s">
        <v>78</v>
      </c>
      <c r="I22">
        <v>95501</v>
      </c>
      <c r="J22">
        <v>520</v>
      </c>
      <c r="K22">
        <v>2.0175438596491228E-2</v>
      </c>
      <c r="L22">
        <v>2.1929824561403508E-2</v>
      </c>
      <c r="M22" t="s">
        <v>91</v>
      </c>
      <c r="N22" t="s">
        <v>78</v>
      </c>
    </row>
    <row r="23" spans="1:14" x14ac:dyDescent="0.25">
      <c r="A23">
        <v>197864</v>
      </c>
      <c r="B23">
        <v>2669</v>
      </c>
      <c r="C23">
        <v>95501</v>
      </c>
      <c r="D23">
        <v>26.842105263157894</v>
      </c>
      <c r="E23">
        <v>-99</v>
      </c>
      <c r="F23" t="s">
        <v>123</v>
      </c>
      <c r="G23" t="s">
        <v>92</v>
      </c>
      <c r="I23">
        <v>95501</v>
      </c>
      <c r="J23">
        <v>2669</v>
      </c>
      <c r="K23" s="1">
        <v>26.842105263157894</v>
      </c>
      <c r="M23" t="s">
        <v>123</v>
      </c>
      <c r="N23" t="s">
        <v>92</v>
      </c>
    </row>
    <row r="24" spans="1:14" x14ac:dyDescent="0.25">
      <c r="A24">
        <v>197865</v>
      </c>
      <c r="B24">
        <v>2670</v>
      </c>
      <c r="C24">
        <v>95501</v>
      </c>
      <c r="D24">
        <v>6.8254035087719295E-2</v>
      </c>
      <c r="E24">
        <v>-99</v>
      </c>
      <c r="F24" t="s">
        <v>123</v>
      </c>
      <c r="G24" t="s">
        <v>92</v>
      </c>
      <c r="I24">
        <v>95501</v>
      </c>
      <c r="J24">
        <v>2670</v>
      </c>
      <c r="K24" s="1">
        <v>6.7247017543859644E-2</v>
      </c>
      <c r="M24" t="s">
        <v>123</v>
      </c>
      <c r="N24" t="s">
        <v>92</v>
      </c>
    </row>
    <row r="25" spans="1:14" x14ac:dyDescent="0.25">
      <c r="A25">
        <v>197866</v>
      </c>
      <c r="B25">
        <v>2671</v>
      </c>
      <c r="C25">
        <v>95501</v>
      </c>
      <c r="D25">
        <v>5.8326315789473693</v>
      </c>
      <c r="E25">
        <v>-99</v>
      </c>
      <c r="F25" t="s">
        <v>123</v>
      </c>
      <c r="G25" t="s">
        <v>92</v>
      </c>
      <c r="I25">
        <v>95501</v>
      </c>
      <c r="J25">
        <v>2671</v>
      </c>
      <c r="K25" s="1">
        <v>21.813103859649104</v>
      </c>
      <c r="M25" t="s">
        <v>123</v>
      </c>
      <c r="N25" t="s">
        <v>92</v>
      </c>
    </row>
    <row r="26" spans="1:14" x14ac:dyDescent="0.25">
      <c r="A26">
        <v>197867</v>
      </c>
      <c r="B26">
        <v>626</v>
      </c>
      <c r="C26">
        <v>95502</v>
      </c>
      <c r="D26">
        <v>36.823529411764703</v>
      </c>
      <c r="E26">
        <v>32.941176470588232</v>
      </c>
      <c r="F26" t="s">
        <v>91</v>
      </c>
      <c r="G26" t="s">
        <v>76</v>
      </c>
      <c r="I26">
        <v>95502</v>
      </c>
      <c r="J26">
        <v>626</v>
      </c>
      <c r="K26">
        <v>36.823529411764703</v>
      </c>
      <c r="L26">
        <v>32.941176470588232</v>
      </c>
      <c r="M26" t="s">
        <v>91</v>
      </c>
      <c r="N26" t="s">
        <v>76</v>
      </c>
    </row>
    <row r="27" spans="1:14" x14ac:dyDescent="0.25">
      <c r="A27">
        <v>197868</v>
      </c>
      <c r="B27">
        <v>797</v>
      </c>
      <c r="C27">
        <v>95502</v>
      </c>
      <c r="D27">
        <v>2.4705882352941173</v>
      </c>
      <c r="E27">
        <v>1.5294117647058825</v>
      </c>
      <c r="F27" t="s">
        <v>91</v>
      </c>
      <c r="G27" t="s">
        <v>76</v>
      </c>
      <c r="I27">
        <v>95502</v>
      </c>
      <c r="J27">
        <v>797</v>
      </c>
      <c r="K27">
        <v>2.4705882352941173</v>
      </c>
      <c r="L27">
        <v>1.5294117647058825</v>
      </c>
      <c r="M27" t="s">
        <v>91</v>
      </c>
      <c r="N27" t="s">
        <v>76</v>
      </c>
    </row>
    <row r="28" spans="1:14" x14ac:dyDescent="0.25">
      <c r="A28">
        <v>197869</v>
      </c>
      <c r="B28">
        <v>784</v>
      </c>
      <c r="C28">
        <v>95502</v>
      </c>
      <c r="D28">
        <v>1.6470588235294119</v>
      </c>
      <c r="E28">
        <v>1.1764705882352942</v>
      </c>
      <c r="F28" t="s">
        <v>91</v>
      </c>
      <c r="G28" t="s">
        <v>77</v>
      </c>
      <c r="I28">
        <v>95502</v>
      </c>
      <c r="J28">
        <v>784</v>
      </c>
      <c r="K28">
        <v>1.6470588235294119</v>
      </c>
      <c r="L28">
        <v>1.1764705882352942</v>
      </c>
      <c r="M28" t="s">
        <v>91</v>
      </c>
      <c r="N28" t="s">
        <v>77</v>
      </c>
    </row>
    <row r="29" spans="1:14" x14ac:dyDescent="0.25">
      <c r="A29">
        <v>197870</v>
      </c>
      <c r="B29">
        <v>785</v>
      </c>
      <c r="C29">
        <v>95502</v>
      </c>
      <c r="D29">
        <v>2</v>
      </c>
      <c r="E29">
        <v>1.0588235294117647</v>
      </c>
      <c r="F29" t="s">
        <v>91</v>
      </c>
      <c r="G29" t="s">
        <v>77</v>
      </c>
      <c r="I29">
        <v>95502</v>
      </c>
      <c r="J29">
        <v>785</v>
      </c>
      <c r="K29">
        <v>2</v>
      </c>
      <c r="L29">
        <v>1.0588235294117647</v>
      </c>
      <c r="M29" t="s">
        <v>91</v>
      </c>
      <c r="N29" t="s">
        <v>77</v>
      </c>
    </row>
    <row r="30" spans="1:14" x14ac:dyDescent="0.25">
      <c r="A30">
        <v>197871</v>
      </c>
      <c r="B30">
        <v>2302</v>
      </c>
      <c r="C30">
        <v>95502</v>
      </c>
      <c r="D30">
        <v>10.588235294117647</v>
      </c>
      <c r="E30">
        <v>10.23529411764706</v>
      </c>
      <c r="F30" t="s">
        <v>91</v>
      </c>
      <c r="G30" t="s">
        <v>77</v>
      </c>
      <c r="I30">
        <v>95502</v>
      </c>
      <c r="J30">
        <v>2302</v>
      </c>
      <c r="K30">
        <v>10.588235294117647</v>
      </c>
      <c r="L30">
        <v>10.23529411764706</v>
      </c>
      <c r="M30" t="s">
        <v>91</v>
      </c>
      <c r="N30" t="s">
        <v>77</v>
      </c>
    </row>
    <row r="31" spans="1:14" x14ac:dyDescent="0.25">
      <c r="A31">
        <v>197872</v>
      </c>
      <c r="B31">
        <v>2772</v>
      </c>
      <c r="C31">
        <v>95502</v>
      </c>
      <c r="D31">
        <v>0.18823529411764706</v>
      </c>
      <c r="E31">
        <v>0.12941176470588237</v>
      </c>
      <c r="F31" t="s">
        <v>91</v>
      </c>
      <c r="G31" t="s">
        <v>77</v>
      </c>
      <c r="I31">
        <v>95502</v>
      </c>
      <c r="J31">
        <v>2772</v>
      </c>
      <c r="K31">
        <v>0.18823529411764706</v>
      </c>
      <c r="L31">
        <v>0.12941176470588237</v>
      </c>
      <c r="M31" t="s">
        <v>91</v>
      </c>
      <c r="N31" t="s">
        <v>77</v>
      </c>
    </row>
    <row r="32" spans="1:14" x14ac:dyDescent="0.25">
      <c r="A32">
        <v>197873</v>
      </c>
      <c r="B32">
        <v>2303</v>
      </c>
      <c r="C32">
        <v>95502</v>
      </c>
      <c r="D32">
        <v>0.90588235294117647</v>
      </c>
      <c r="E32">
        <v>0.35294117647058826</v>
      </c>
      <c r="F32" t="s">
        <v>91</v>
      </c>
      <c r="G32" t="s">
        <v>77</v>
      </c>
      <c r="I32">
        <v>95502</v>
      </c>
      <c r="J32">
        <v>2303</v>
      </c>
      <c r="K32">
        <v>0.90588235294117647</v>
      </c>
      <c r="L32">
        <v>0.35294117647058826</v>
      </c>
      <c r="M32" t="s">
        <v>91</v>
      </c>
      <c r="N32" t="s">
        <v>77</v>
      </c>
    </row>
    <row r="33" spans="1:14" x14ac:dyDescent="0.25">
      <c r="A33">
        <v>197874</v>
      </c>
      <c r="B33">
        <v>337</v>
      </c>
      <c r="C33">
        <v>95502</v>
      </c>
      <c r="D33">
        <v>20</v>
      </c>
      <c r="E33">
        <v>14.117647058823529</v>
      </c>
      <c r="F33" t="s">
        <v>91</v>
      </c>
      <c r="G33" t="s">
        <v>77</v>
      </c>
      <c r="I33">
        <v>95502</v>
      </c>
      <c r="J33">
        <v>337</v>
      </c>
      <c r="K33">
        <v>20</v>
      </c>
      <c r="L33">
        <v>14.117647058823529</v>
      </c>
      <c r="M33" t="s">
        <v>91</v>
      </c>
      <c r="N33" t="s">
        <v>77</v>
      </c>
    </row>
    <row r="34" spans="1:14" x14ac:dyDescent="0.25">
      <c r="A34">
        <v>197875</v>
      </c>
      <c r="B34">
        <v>613</v>
      </c>
      <c r="C34">
        <v>95502</v>
      </c>
      <c r="D34">
        <v>0.3411764705882353</v>
      </c>
      <c r="E34">
        <v>0.17647058823529413</v>
      </c>
      <c r="F34" t="s">
        <v>91</v>
      </c>
      <c r="G34" t="s">
        <v>77</v>
      </c>
      <c r="I34">
        <v>95502</v>
      </c>
      <c r="J34">
        <v>613</v>
      </c>
      <c r="K34">
        <v>0.3411764705882353</v>
      </c>
      <c r="L34">
        <v>0.17647058823529413</v>
      </c>
      <c r="M34" t="s">
        <v>91</v>
      </c>
      <c r="N34" t="s">
        <v>77</v>
      </c>
    </row>
    <row r="35" spans="1:14" x14ac:dyDescent="0.25">
      <c r="A35">
        <v>197876</v>
      </c>
      <c r="B35">
        <v>699</v>
      </c>
      <c r="C35">
        <v>95502</v>
      </c>
      <c r="D35">
        <v>2.8235294117647061</v>
      </c>
      <c r="E35">
        <v>1.8823529411764703</v>
      </c>
      <c r="F35" t="s">
        <v>91</v>
      </c>
      <c r="G35" t="s">
        <v>77</v>
      </c>
      <c r="I35">
        <v>95502</v>
      </c>
      <c r="J35">
        <v>699</v>
      </c>
      <c r="K35">
        <v>2.8235294117647061</v>
      </c>
      <c r="L35">
        <v>1.8823529411764703</v>
      </c>
      <c r="M35" t="s">
        <v>91</v>
      </c>
      <c r="N35" t="s">
        <v>77</v>
      </c>
    </row>
    <row r="36" spans="1:14" x14ac:dyDescent="0.25">
      <c r="A36">
        <v>197877</v>
      </c>
      <c r="B36">
        <v>669</v>
      </c>
      <c r="C36">
        <v>95502</v>
      </c>
      <c r="D36">
        <v>1.4117647058823528E-2</v>
      </c>
      <c r="E36">
        <v>1.3176470588235296E-2</v>
      </c>
      <c r="F36" t="s">
        <v>91</v>
      </c>
      <c r="G36" t="s">
        <v>78</v>
      </c>
      <c r="I36">
        <v>95502</v>
      </c>
      <c r="J36">
        <v>669</v>
      </c>
      <c r="K36">
        <v>1.4117647058823528E-2</v>
      </c>
      <c r="L36">
        <v>1.3176470588235296E-2</v>
      </c>
      <c r="M36" t="s">
        <v>91</v>
      </c>
      <c r="N36" t="s">
        <v>78</v>
      </c>
    </row>
    <row r="37" spans="1:14" x14ac:dyDescent="0.25">
      <c r="A37">
        <v>197878</v>
      </c>
      <c r="B37">
        <v>715</v>
      </c>
      <c r="C37">
        <v>95502</v>
      </c>
      <c r="D37">
        <v>9.4117647058823543E-4</v>
      </c>
      <c r="E37">
        <v>9.4117647058823543E-4</v>
      </c>
      <c r="F37" t="s">
        <v>91</v>
      </c>
      <c r="G37" t="s">
        <v>78</v>
      </c>
      <c r="I37">
        <v>95502</v>
      </c>
      <c r="J37">
        <v>715</v>
      </c>
      <c r="K37">
        <v>9.4117647058823543E-4</v>
      </c>
      <c r="L37">
        <v>9.4117647058823543E-4</v>
      </c>
      <c r="M37" t="s">
        <v>91</v>
      </c>
      <c r="N37" t="s">
        <v>78</v>
      </c>
    </row>
    <row r="38" spans="1:14" x14ac:dyDescent="0.25">
      <c r="A38">
        <v>197879</v>
      </c>
      <c r="B38">
        <v>347</v>
      </c>
      <c r="C38">
        <v>95502</v>
      </c>
      <c r="D38">
        <v>8.9411764705882356E-4</v>
      </c>
      <c r="E38">
        <v>1.1411764705882353E-3</v>
      </c>
      <c r="F38" t="s">
        <v>91</v>
      </c>
      <c r="G38" t="s">
        <v>78</v>
      </c>
      <c r="I38">
        <v>95502</v>
      </c>
      <c r="J38">
        <v>347</v>
      </c>
      <c r="K38">
        <v>8.9411764705882356E-4</v>
      </c>
      <c r="L38">
        <v>1.1411764705882353E-3</v>
      </c>
      <c r="M38" t="s">
        <v>91</v>
      </c>
      <c r="N38" t="s">
        <v>78</v>
      </c>
    </row>
    <row r="39" spans="1:14" x14ac:dyDescent="0.25">
      <c r="A39">
        <v>197880</v>
      </c>
      <c r="B39">
        <v>526</v>
      </c>
      <c r="C39">
        <v>95502</v>
      </c>
      <c r="D39">
        <v>6.5882352941176482E-3</v>
      </c>
      <c r="E39">
        <v>6.8235294117647057E-3</v>
      </c>
      <c r="F39" t="s">
        <v>91</v>
      </c>
      <c r="G39" t="s">
        <v>78</v>
      </c>
      <c r="I39">
        <v>95502</v>
      </c>
      <c r="J39">
        <v>526</v>
      </c>
      <c r="K39">
        <v>6.5882352941176482E-3</v>
      </c>
      <c r="L39">
        <v>6.8235294117647057E-3</v>
      </c>
      <c r="M39" t="s">
        <v>91</v>
      </c>
      <c r="N39" t="s">
        <v>78</v>
      </c>
    </row>
    <row r="40" spans="1:14" x14ac:dyDescent="0.25">
      <c r="A40">
        <v>197881</v>
      </c>
      <c r="B40">
        <v>488</v>
      </c>
      <c r="C40">
        <v>95502</v>
      </c>
      <c r="D40">
        <v>1.7647058823529412E-2</v>
      </c>
      <c r="E40">
        <v>8.2352941176470577E-3</v>
      </c>
      <c r="F40" t="s">
        <v>91</v>
      </c>
      <c r="G40" t="s">
        <v>78</v>
      </c>
      <c r="I40">
        <v>95502</v>
      </c>
      <c r="J40">
        <v>488</v>
      </c>
      <c r="K40">
        <v>1.7647058823529412E-2</v>
      </c>
      <c r="L40">
        <v>8.2352941176470577E-3</v>
      </c>
      <c r="M40" t="s">
        <v>91</v>
      </c>
      <c r="N40" t="s">
        <v>78</v>
      </c>
    </row>
    <row r="41" spans="1:14" x14ac:dyDescent="0.25">
      <c r="A41">
        <v>197882</v>
      </c>
      <c r="B41">
        <v>612</v>
      </c>
      <c r="C41">
        <v>95502</v>
      </c>
      <c r="D41">
        <v>2.4705882352941176E-3</v>
      </c>
      <c r="E41">
        <v>2E-3</v>
      </c>
      <c r="F41" t="s">
        <v>91</v>
      </c>
      <c r="G41" t="s">
        <v>78</v>
      </c>
      <c r="I41">
        <v>95502</v>
      </c>
      <c r="J41">
        <v>612</v>
      </c>
      <c r="K41">
        <v>2.4705882352941176E-3</v>
      </c>
      <c r="L41">
        <v>2E-3</v>
      </c>
      <c r="M41" t="s">
        <v>91</v>
      </c>
      <c r="N41" t="s">
        <v>78</v>
      </c>
    </row>
    <row r="42" spans="1:14" x14ac:dyDescent="0.25">
      <c r="A42">
        <v>197883</v>
      </c>
      <c r="B42">
        <v>380</v>
      </c>
      <c r="C42">
        <v>95502</v>
      </c>
      <c r="D42">
        <v>3.6470588235294112E-3</v>
      </c>
      <c r="E42">
        <v>2.8235294117647056E-3</v>
      </c>
      <c r="F42" t="s">
        <v>91</v>
      </c>
      <c r="G42" t="s">
        <v>78</v>
      </c>
      <c r="I42">
        <v>95502</v>
      </c>
      <c r="J42">
        <v>380</v>
      </c>
      <c r="K42">
        <v>3.6470588235294112E-3</v>
      </c>
      <c r="L42">
        <v>2.8235294117647056E-3</v>
      </c>
      <c r="M42" t="s">
        <v>91</v>
      </c>
      <c r="N42" t="s">
        <v>78</v>
      </c>
    </row>
    <row r="43" spans="1:14" x14ac:dyDescent="0.25">
      <c r="A43">
        <v>197884</v>
      </c>
      <c r="B43">
        <v>778</v>
      </c>
      <c r="C43">
        <v>95502</v>
      </c>
      <c r="D43">
        <v>1.2941176470588237E-2</v>
      </c>
      <c r="E43">
        <v>9.4117647058823539E-3</v>
      </c>
      <c r="F43" t="s">
        <v>91</v>
      </c>
      <c r="G43" t="s">
        <v>78</v>
      </c>
      <c r="I43">
        <v>95502</v>
      </c>
      <c r="J43">
        <v>778</v>
      </c>
      <c r="K43">
        <v>1.2941176470588237E-2</v>
      </c>
      <c r="L43">
        <v>9.4117647058823539E-3</v>
      </c>
      <c r="M43" t="s">
        <v>91</v>
      </c>
      <c r="N43" t="s">
        <v>78</v>
      </c>
    </row>
    <row r="44" spans="1:14" x14ac:dyDescent="0.25">
      <c r="A44">
        <v>197885</v>
      </c>
      <c r="B44">
        <v>298</v>
      </c>
      <c r="C44">
        <v>95502</v>
      </c>
      <c r="D44">
        <v>9.8823529411764697E-4</v>
      </c>
      <c r="E44">
        <v>1.8823529411764709E-3</v>
      </c>
      <c r="F44" t="s">
        <v>91</v>
      </c>
      <c r="G44" t="s">
        <v>78</v>
      </c>
      <c r="I44">
        <v>95502</v>
      </c>
      <c r="J44">
        <v>298</v>
      </c>
      <c r="K44">
        <v>9.8823529411764697E-4</v>
      </c>
      <c r="L44">
        <v>1.8823529411764709E-3</v>
      </c>
      <c r="M44" t="s">
        <v>91</v>
      </c>
      <c r="N44" t="s">
        <v>78</v>
      </c>
    </row>
    <row r="45" spans="1:14" x14ac:dyDescent="0.25">
      <c r="A45">
        <v>197886</v>
      </c>
      <c r="B45">
        <v>307</v>
      </c>
      <c r="C45">
        <v>95502</v>
      </c>
      <c r="D45">
        <v>3.9999999999999994E-2</v>
      </c>
      <c r="E45">
        <v>1.2941176470588237E-2</v>
      </c>
      <c r="F45" t="s">
        <v>91</v>
      </c>
      <c r="G45" t="s">
        <v>78</v>
      </c>
      <c r="I45">
        <v>95502</v>
      </c>
      <c r="J45">
        <v>307</v>
      </c>
      <c r="K45">
        <v>3.9999999999999994E-2</v>
      </c>
      <c r="L45">
        <v>1.2941176470588237E-2</v>
      </c>
      <c r="M45" t="s">
        <v>91</v>
      </c>
      <c r="N45" t="s">
        <v>78</v>
      </c>
    </row>
    <row r="46" spans="1:14" x14ac:dyDescent="0.25">
      <c r="A46">
        <v>197887</v>
      </c>
      <c r="B46">
        <v>300</v>
      </c>
      <c r="C46">
        <v>95502</v>
      </c>
      <c r="D46">
        <v>1.6470588235294115E-2</v>
      </c>
      <c r="E46">
        <v>1.5294117647058824E-2</v>
      </c>
      <c r="F46" t="s">
        <v>91</v>
      </c>
      <c r="G46" t="s">
        <v>78</v>
      </c>
      <c r="I46">
        <v>95502</v>
      </c>
      <c r="J46">
        <v>300</v>
      </c>
      <c r="K46">
        <v>1.6470588235294115E-2</v>
      </c>
      <c r="L46">
        <v>1.5294117647058824E-2</v>
      </c>
      <c r="M46" t="s">
        <v>91</v>
      </c>
      <c r="N46" t="s">
        <v>78</v>
      </c>
    </row>
    <row r="47" spans="1:14" x14ac:dyDescent="0.25">
      <c r="A47">
        <v>197888</v>
      </c>
      <c r="B47">
        <v>520</v>
      </c>
      <c r="C47">
        <v>95502</v>
      </c>
      <c r="D47">
        <v>1.011764705882353E-2</v>
      </c>
      <c r="E47">
        <v>9.5294117647058835E-3</v>
      </c>
      <c r="F47" t="s">
        <v>91</v>
      </c>
      <c r="G47" t="s">
        <v>78</v>
      </c>
      <c r="I47">
        <v>95502</v>
      </c>
      <c r="J47">
        <v>520</v>
      </c>
      <c r="K47">
        <v>1.011764705882353E-2</v>
      </c>
      <c r="L47">
        <v>9.5294117647058835E-3</v>
      </c>
      <c r="M47" t="s">
        <v>91</v>
      </c>
      <c r="N47" t="s">
        <v>78</v>
      </c>
    </row>
    <row r="48" spans="1:14" x14ac:dyDescent="0.25">
      <c r="A48">
        <v>197889</v>
      </c>
      <c r="B48">
        <v>2669</v>
      </c>
      <c r="C48">
        <v>95502</v>
      </c>
      <c r="D48">
        <v>22.094117647058798</v>
      </c>
      <c r="E48">
        <v>-99</v>
      </c>
      <c r="F48" t="s">
        <v>123</v>
      </c>
      <c r="G48" t="s">
        <v>92</v>
      </c>
      <c r="I48">
        <v>95502</v>
      </c>
      <c r="J48">
        <v>2669</v>
      </c>
      <c r="K48" s="1">
        <v>22.094117647058823</v>
      </c>
      <c r="M48" t="s">
        <v>123</v>
      </c>
      <c r="N48" t="s">
        <v>92</v>
      </c>
    </row>
    <row r="49" spans="1:14" x14ac:dyDescent="0.25">
      <c r="A49">
        <v>197890</v>
      </c>
      <c r="B49">
        <v>2670</v>
      </c>
      <c r="C49">
        <v>95502</v>
      </c>
      <c r="D49">
        <v>2.2904117647058825E-2</v>
      </c>
      <c r="E49">
        <v>-99</v>
      </c>
      <c r="F49" t="s">
        <v>123</v>
      </c>
      <c r="G49" t="s">
        <v>92</v>
      </c>
      <c r="I49">
        <v>95502</v>
      </c>
      <c r="J49">
        <v>2670</v>
      </c>
      <c r="K49" s="1">
        <v>2.001E-2</v>
      </c>
      <c r="M49" t="s">
        <v>123</v>
      </c>
      <c r="N49" t="s">
        <v>92</v>
      </c>
    </row>
    <row r="50" spans="1:14" x14ac:dyDescent="0.25">
      <c r="I50">
        <v>95502</v>
      </c>
      <c r="J50">
        <v>2671</v>
      </c>
      <c r="K50" s="1">
        <v>30.559048823529395</v>
      </c>
    </row>
    <row r="51" spans="1:14" x14ac:dyDescent="0.25">
      <c r="A51">
        <v>197891</v>
      </c>
      <c r="B51">
        <v>626</v>
      </c>
      <c r="C51">
        <v>95503</v>
      </c>
      <c r="D51">
        <v>52.5</v>
      </c>
      <c r="E51">
        <v>30</v>
      </c>
      <c r="F51" t="s">
        <v>91</v>
      </c>
      <c r="G51" t="s">
        <v>76</v>
      </c>
      <c r="K51" s="1"/>
    </row>
    <row r="52" spans="1:14" x14ac:dyDescent="0.25">
      <c r="A52">
        <v>197892</v>
      </c>
      <c r="B52">
        <v>797</v>
      </c>
      <c r="C52">
        <v>95503</v>
      </c>
      <c r="D52">
        <v>2.3333333333333335</v>
      </c>
      <c r="E52">
        <v>0.75</v>
      </c>
      <c r="F52" t="s">
        <v>91</v>
      </c>
      <c r="G52" t="s">
        <v>76</v>
      </c>
      <c r="I52">
        <v>95503</v>
      </c>
      <c r="J52">
        <v>298</v>
      </c>
      <c r="K52">
        <v>3.2500000000000001E-2</v>
      </c>
      <c r="L52">
        <v>4.4166666666666667E-2</v>
      </c>
      <c r="M52" t="s">
        <v>91</v>
      </c>
      <c r="N52" t="s">
        <v>78</v>
      </c>
    </row>
    <row r="53" spans="1:14" x14ac:dyDescent="0.25">
      <c r="A53">
        <v>197893</v>
      </c>
      <c r="B53">
        <v>784</v>
      </c>
      <c r="C53">
        <v>95503</v>
      </c>
      <c r="D53">
        <v>1</v>
      </c>
      <c r="E53">
        <v>1</v>
      </c>
      <c r="F53" t="s">
        <v>91</v>
      </c>
      <c r="G53" t="s">
        <v>77</v>
      </c>
      <c r="I53">
        <v>95503</v>
      </c>
      <c r="J53">
        <v>300</v>
      </c>
      <c r="K53">
        <v>3.4166666666666665E-2</v>
      </c>
      <c r="L53">
        <v>4.1666666666666671E-2</v>
      </c>
      <c r="M53" t="s">
        <v>91</v>
      </c>
      <c r="N53" t="s">
        <v>78</v>
      </c>
    </row>
    <row r="54" spans="1:14" x14ac:dyDescent="0.25">
      <c r="A54">
        <v>197894</v>
      </c>
      <c r="B54">
        <v>785</v>
      </c>
      <c r="C54">
        <v>95503</v>
      </c>
      <c r="D54">
        <v>1.25</v>
      </c>
      <c r="E54">
        <v>1.0833333333333335</v>
      </c>
      <c r="F54" t="s">
        <v>91</v>
      </c>
      <c r="G54" t="s">
        <v>77</v>
      </c>
      <c r="I54">
        <v>95503</v>
      </c>
      <c r="J54">
        <v>307</v>
      </c>
      <c r="K54">
        <v>4.4166666666666667E-2</v>
      </c>
      <c r="L54">
        <v>4.0833333333333333E-2</v>
      </c>
      <c r="M54" t="s">
        <v>91</v>
      </c>
      <c r="N54" t="s">
        <v>78</v>
      </c>
    </row>
    <row r="55" spans="1:14" x14ac:dyDescent="0.25">
      <c r="A55">
        <v>197895</v>
      </c>
      <c r="B55">
        <v>2302</v>
      </c>
      <c r="C55">
        <v>95503</v>
      </c>
      <c r="D55">
        <v>2.3333333333333335</v>
      </c>
      <c r="E55">
        <v>1</v>
      </c>
      <c r="F55" t="s">
        <v>91</v>
      </c>
      <c r="G55" t="s">
        <v>77</v>
      </c>
      <c r="I55">
        <v>95503</v>
      </c>
      <c r="J55">
        <v>337</v>
      </c>
      <c r="K55">
        <v>6.75</v>
      </c>
      <c r="L55">
        <v>3.5000000000000004</v>
      </c>
      <c r="M55" t="s">
        <v>91</v>
      </c>
      <c r="N55" t="s">
        <v>77</v>
      </c>
    </row>
    <row r="56" spans="1:14" x14ac:dyDescent="0.25">
      <c r="A56">
        <v>197896</v>
      </c>
      <c r="B56">
        <v>2772</v>
      </c>
      <c r="C56">
        <v>95503</v>
      </c>
      <c r="D56">
        <v>9.166666666666666E-2</v>
      </c>
      <c r="E56">
        <v>6.6666666666666666E-2</v>
      </c>
      <c r="F56" t="s">
        <v>91</v>
      </c>
      <c r="G56" t="s">
        <v>77</v>
      </c>
      <c r="I56">
        <v>95503</v>
      </c>
      <c r="J56">
        <v>347</v>
      </c>
      <c r="K56">
        <v>1.4166666666666668E-3</v>
      </c>
      <c r="L56">
        <v>3.0833333333333333E-3</v>
      </c>
      <c r="M56" t="s">
        <v>91</v>
      </c>
      <c r="N56" t="s">
        <v>78</v>
      </c>
    </row>
    <row r="57" spans="1:14" x14ac:dyDescent="0.25">
      <c r="A57">
        <v>197897</v>
      </c>
      <c r="B57">
        <v>2303</v>
      </c>
      <c r="C57">
        <v>95503</v>
      </c>
      <c r="D57">
        <v>0.73333333333333328</v>
      </c>
      <c r="E57">
        <v>0.35833333333333334</v>
      </c>
      <c r="F57" t="s">
        <v>91</v>
      </c>
      <c r="G57" t="s">
        <v>77</v>
      </c>
      <c r="I57">
        <v>95503</v>
      </c>
      <c r="J57">
        <v>380</v>
      </c>
      <c r="K57">
        <v>2.7500000000000003E-3</v>
      </c>
      <c r="L57">
        <v>8.3333333333333339E-4</v>
      </c>
      <c r="M57" t="s">
        <v>91</v>
      </c>
      <c r="N57" t="s">
        <v>78</v>
      </c>
    </row>
    <row r="58" spans="1:14" x14ac:dyDescent="0.25">
      <c r="A58">
        <v>197898</v>
      </c>
      <c r="B58">
        <v>337</v>
      </c>
      <c r="C58">
        <v>95503</v>
      </c>
      <c r="D58">
        <v>6.75</v>
      </c>
      <c r="E58">
        <v>3.5000000000000004</v>
      </c>
      <c r="F58" t="s">
        <v>91</v>
      </c>
      <c r="G58" t="s">
        <v>77</v>
      </c>
      <c r="I58">
        <v>95503</v>
      </c>
      <c r="J58">
        <v>488</v>
      </c>
      <c r="K58">
        <v>1.6666666666666666E-2</v>
      </c>
      <c r="L58">
        <v>1.2500000000000001E-2</v>
      </c>
      <c r="M58" t="s">
        <v>91</v>
      </c>
      <c r="N58" t="s">
        <v>78</v>
      </c>
    </row>
    <row r="59" spans="1:14" x14ac:dyDescent="0.25">
      <c r="A59">
        <v>197899</v>
      </c>
      <c r="B59">
        <v>613</v>
      </c>
      <c r="C59">
        <v>95503</v>
      </c>
      <c r="D59">
        <v>0.17500000000000002</v>
      </c>
      <c r="E59">
        <v>0.1</v>
      </c>
      <c r="F59" t="s">
        <v>91</v>
      </c>
      <c r="G59" t="s">
        <v>77</v>
      </c>
      <c r="I59">
        <v>95503</v>
      </c>
      <c r="J59">
        <v>520</v>
      </c>
      <c r="K59">
        <v>6.5000000000000002E-2</v>
      </c>
      <c r="L59">
        <v>8.5833333333333331E-2</v>
      </c>
      <c r="M59" t="s">
        <v>91</v>
      </c>
      <c r="N59" t="s">
        <v>78</v>
      </c>
    </row>
    <row r="60" spans="1:14" x14ac:dyDescent="0.25">
      <c r="A60">
        <v>197900</v>
      </c>
      <c r="B60">
        <v>699</v>
      </c>
      <c r="C60">
        <v>95503</v>
      </c>
      <c r="D60">
        <v>2</v>
      </c>
      <c r="E60">
        <v>0.58333333333333337</v>
      </c>
      <c r="F60" t="s">
        <v>91</v>
      </c>
      <c r="G60" t="s">
        <v>77</v>
      </c>
      <c r="I60">
        <v>95503</v>
      </c>
      <c r="J60">
        <v>526</v>
      </c>
      <c r="K60">
        <v>5.1666666666666666E-3</v>
      </c>
      <c r="L60">
        <v>4.1666666666666666E-3</v>
      </c>
      <c r="M60" t="s">
        <v>91</v>
      </c>
      <c r="N60" t="s">
        <v>78</v>
      </c>
    </row>
    <row r="61" spans="1:14" x14ac:dyDescent="0.25">
      <c r="A61">
        <v>197901</v>
      </c>
      <c r="B61">
        <v>669</v>
      </c>
      <c r="C61">
        <v>95503</v>
      </c>
      <c r="D61">
        <v>3.1666666666666666E-3</v>
      </c>
      <c r="E61">
        <v>1.1666666666666668E-3</v>
      </c>
      <c r="F61" t="s">
        <v>91</v>
      </c>
      <c r="G61" t="s">
        <v>78</v>
      </c>
      <c r="I61">
        <v>95503</v>
      </c>
      <c r="J61">
        <v>612</v>
      </c>
      <c r="K61">
        <v>2.2500000000000003E-3</v>
      </c>
      <c r="L61">
        <v>2.6666666666666666E-3</v>
      </c>
      <c r="M61" t="s">
        <v>91</v>
      </c>
      <c r="N61" t="s">
        <v>78</v>
      </c>
    </row>
    <row r="62" spans="1:14" x14ac:dyDescent="0.25">
      <c r="A62">
        <v>197902</v>
      </c>
      <c r="B62">
        <v>715</v>
      </c>
      <c r="C62">
        <v>95503</v>
      </c>
      <c r="D62">
        <v>2.2500000000000003E-3</v>
      </c>
      <c r="E62">
        <v>2.6666666666666666E-3</v>
      </c>
      <c r="F62" t="s">
        <v>91</v>
      </c>
      <c r="G62" t="s">
        <v>78</v>
      </c>
      <c r="I62">
        <v>95503</v>
      </c>
      <c r="J62">
        <v>613</v>
      </c>
      <c r="K62">
        <v>0.17500000000000002</v>
      </c>
      <c r="L62">
        <v>0.1</v>
      </c>
      <c r="M62" t="s">
        <v>91</v>
      </c>
      <c r="N62" t="s">
        <v>77</v>
      </c>
    </row>
    <row r="63" spans="1:14" x14ac:dyDescent="0.25">
      <c r="A63">
        <v>197903</v>
      </c>
      <c r="B63">
        <v>347</v>
      </c>
      <c r="C63">
        <v>95503</v>
      </c>
      <c r="D63">
        <v>1.4166666666666668E-3</v>
      </c>
      <c r="E63">
        <v>3.0833333333333333E-3</v>
      </c>
      <c r="F63" t="s">
        <v>91</v>
      </c>
      <c r="G63" t="s">
        <v>78</v>
      </c>
      <c r="I63">
        <v>95503</v>
      </c>
      <c r="J63">
        <v>626</v>
      </c>
      <c r="K63">
        <v>52.5</v>
      </c>
      <c r="L63">
        <v>30</v>
      </c>
      <c r="M63" t="s">
        <v>91</v>
      </c>
      <c r="N63" t="s">
        <v>76</v>
      </c>
    </row>
    <row r="64" spans="1:14" x14ac:dyDescent="0.25">
      <c r="A64">
        <v>197904</v>
      </c>
      <c r="B64">
        <v>526</v>
      </c>
      <c r="C64">
        <v>95503</v>
      </c>
      <c r="D64">
        <v>5.1666666666666666E-3</v>
      </c>
      <c r="E64">
        <v>4.1666666666666666E-3</v>
      </c>
      <c r="F64" t="s">
        <v>91</v>
      </c>
      <c r="G64" t="s">
        <v>78</v>
      </c>
      <c r="I64">
        <v>95503</v>
      </c>
      <c r="J64">
        <v>669</v>
      </c>
      <c r="K64">
        <v>3.1666666666666666E-3</v>
      </c>
      <c r="L64">
        <v>1.1666666666666668E-3</v>
      </c>
      <c r="M64" t="s">
        <v>91</v>
      </c>
      <c r="N64" t="s">
        <v>78</v>
      </c>
    </row>
    <row r="65" spans="1:14" x14ac:dyDescent="0.25">
      <c r="A65">
        <v>197905</v>
      </c>
      <c r="B65">
        <v>488</v>
      </c>
      <c r="C65">
        <v>95503</v>
      </c>
      <c r="D65">
        <v>1.6666666666666666E-2</v>
      </c>
      <c r="E65">
        <v>1.2500000000000001E-2</v>
      </c>
      <c r="F65" t="s">
        <v>91</v>
      </c>
      <c r="G65" t="s">
        <v>78</v>
      </c>
      <c r="I65">
        <v>95503</v>
      </c>
      <c r="J65">
        <v>699</v>
      </c>
      <c r="K65">
        <v>2</v>
      </c>
      <c r="L65">
        <v>0.58333333333333337</v>
      </c>
      <c r="M65" t="s">
        <v>91</v>
      </c>
      <c r="N65" t="s">
        <v>77</v>
      </c>
    </row>
    <row r="66" spans="1:14" x14ac:dyDescent="0.25">
      <c r="A66">
        <v>197906</v>
      </c>
      <c r="B66">
        <v>612</v>
      </c>
      <c r="C66">
        <v>95503</v>
      </c>
      <c r="D66">
        <v>2.2500000000000003E-3</v>
      </c>
      <c r="E66">
        <v>2.6666666666666666E-3</v>
      </c>
      <c r="F66" t="s">
        <v>91</v>
      </c>
      <c r="G66" t="s">
        <v>78</v>
      </c>
      <c r="I66">
        <v>95503</v>
      </c>
      <c r="J66">
        <v>715</v>
      </c>
      <c r="K66">
        <v>2.2500000000000003E-3</v>
      </c>
      <c r="L66">
        <v>2.6666666666666666E-3</v>
      </c>
      <c r="M66" t="s">
        <v>91</v>
      </c>
      <c r="N66" t="s">
        <v>78</v>
      </c>
    </row>
    <row r="67" spans="1:14" x14ac:dyDescent="0.25">
      <c r="A67">
        <v>197907</v>
      </c>
      <c r="B67">
        <v>380</v>
      </c>
      <c r="C67">
        <v>95503</v>
      </c>
      <c r="D67">
        <v>2.7500000000000003E-3</v>
      </c>
      <c r="E67">
        <v>8.3333333333333339E-4</v>
      </c>
      <c r="F67" t="s">
        <v>91</v>
      </c>
      <c r="G67" t="s">
        <v>78</v>
      </c>
      <c r="I67">
        <v>95503</v>
      </c>
      <c r="J67">
        <v>778</v>
      </c>
      <c r="K67">
        <v>9.1666666666666667E-3</v>
      </c>
      <c r="L67">
        <v>1.0833333333333334E-2</v>
      </c>
      <c r="M67" t="s">
        <v>91</v>
      </c>
      <c r="N67" t="s">
        <v>78</v>
      </c>
    </row>
    <row r="68" spans="1:14" x14ac:dyDescent="0.25">
      <c r="A68">
        <v>197908</v>
      </c>
      <c r="B68">
        <v>778</v>
      </c>
      <c r="C68">
        <v>95503</v>
      </c>
      <c r="D68">
        <v>9.1666666666666667E-3</v>
      </c>
      <c r="E68">
        <v>1.0833333333333334E-2</v>
      </c>
      <c r="F68" t="s">
        <v>91</v>
      </c>
      <c r="G68" t="s">
        <v>78</v>
      </c>
      <c r="I68">
        <v>95503</v>
      </c>
      <c r="J68">
        <v>784</v>
      </c>
      <c r="K68">
        <v>1</v>
      </c>
      <c r="L68">
        <v>1</v>
      </c>
      <c r="M68" t="s">
        <v>91</v>
      </c>
      <c r="N68" t="s">
        <v>77</v>
      </c>
    </row>
    <row r="69" spans="1:14" x14ac:dyDescent="0.25">
      <c r="A69">
        <v>197909</v>
      </c>
      <c r="B69">
        <v>298</v>
      </c>
      <c r="C69">
        <v>95503</v>
      </c>
      <c r="D69">
        <v>3.2500000000000001E-2</v>
      </c>
      <c r="E69">
        <v>4.4166666666666667E-2</v>
      </c>
      <c r="F69" t="s">
        <v>91</v>
      </c>
      <c r="G69" t="s">
        <v>78</v>
      </c>
      <c r="I69">
        <v>95503</v>
      </c>
      <c r="J69">
        <v>785</v>
      </c>
      <c r="K69">
        <v>1.25</v>
      </c>
      <c r="L69">
        <v>1.0833333333333335</v>
      </c>
      <c r="M69" t="s">
        <v>91</v>
      </c>
      <c r="N69" t="s">
        <v>77</v>
      </c>
    </row>
    <row r="70" spans="1:14" x14ac:dyDescent="0.25">
      <c r="A70">
        <v>197910</v>
      </c>
      <c r="B70">
        <v>307</v>
      </c>
      <c r="C70">
        <v>95503</v>
      </c>
      <c r="D70">
        <v>4.4166666666666667E-2</v>
      </c>
      <c r="E70">
        <v>4.0833333333333333E-2</v>
      </c>
      <c r="F70" t="s">
        <v>91</v>
      </c>
      <c r="G70" t="s">
        <v>78</v>
      </c>
      <c r="I70">
        <v>95503</v>
      </c>
      <c r="J70">
        <v>797</v>
      </c>
      <c r="K70">
        <v>2.3333333333333335</v>
      </c>
      <c r="L70">
        <v>0.75</v>
      </c>
      <c r="M70" t="s">
        <v>91</v>
      </c>
      <c r="N70" t="s">
        <v>76</v>
      </c>
    </row>
    <row r="71" spans="1:14" x14ac:dyDescent="0.25">
      <c r="A71">
        <v>197911</v>
      </c>
      <c r="B71">
        <v>300</v>
      </c>
      <c r="C71">
        <v>95503</v>
      </c>
      <c r="D71">
        <v>3.4166666666666665E-2</v>
      </c>
      <c r="E71">
        <v>4.1666666666666671E-2</v>
      </c>
      <c r="F71" t="s">
        <v>91</v>
      </c>
      <c r="G71" t="s">
        <v>78</v>
      </c>
      <c r="I71">
        <v>95503</v>
      </c>
      <c r="J71">
        <v>2302</v>
      </c>
      <c r="K71">
        <v>2.3333333333333335</v>
      </c>
      <c r="L71">
        <v>1</v>
      </c>
      <c r="M71" t="s">
        <v>91</v>
      </c>
      <c r="N71" t="s">
        <v>77</v>
      </c>
    </row>
    <row r="72" spans="1:14" x14ac:dyDescent="0.25">
      <c r="A72">
        <v>197912</v>
      </c>
      <c r="B72">
        <v>520</v>
      </c>
      <c r="C72">
        <v>95503</v>
      </c>
      <c r="D72">
        <v>6.5000000000000002E-2</v>
      </c>
      <c r="E72">
        <v>8.5833333333333331E-2</v>
      </c>
      <c r="F72" t="s">
        <v>91</v>
      </c>
      <c r="G72" t="s">
        <v>78</v>
      </c>
      <c r="I72">
        <v>95503</v>
      </c>
      <c r="J72">
        <v>2303</v>
      </c>
      <c r="K72">
        <v>0.73333333333333328</v>
      </c>
      <c r="L72">
        <v>0.35833333333333334</v>
      </c>
      <c r="M72" t="s">
        <v>91</v>
      </c>
      <c r="N72" t="s">
        <v>77</v>
      </c>
    </row>
    <row r="73" spans="1:14" x14ac:dyDescent="0.25">
      <c r="A73">
        <v>197913</v>
      </c>
      <c r="B73">
        <v>2669</v>
      </c>
      <c r="C73">
        <v>95503</v>
      </c>
      <c r="D73">
        <v>31.5</v>
      </c>
      <c r="E73">
        <v>-99</v>
      </c>
      <c r="F73" t="s">
        <v>123</v>
      </c>
      <c r="G73" t="s">
        <v>92</v>
      </c>
      <c r="I73">
        <v>95503</v>
      </c>
      <c r="J73">
        <v>2669</v>
      </c>
      <c r="K73">
        <v>31.5</v>
      </c>
      <c r="M73" t="s">
        <v>123</v>
      </c>
      <c r="N73" t="s">
        <v>92</v>
      </c>
    </row>
    <row r="74" spans="1:14" x14ac:dyDescent="0.25">
      <c r="A74">
        <v>197914</v>
      </c>
      <c r="B74">
        <v>2670</v>
      </c>
      <c r="C74">
        <v>95503</v>
      </c>
      <c r="D74">
        <v>4.132966666666666E-2</v>
      </c>
      <c r="E74">
        <v>-99</v>
      </c>
      <c r="F74" t="s">
        <v>123</v>
      </c>
      <c r="G74" t="s">
        <v>92</v>
      </c>
      <c r="I74">
        <v>95503</v>
      </c>
      <c r="J74">
        <v>2670</v>
      </c>
      <c r="K74" s="1">
        <v>4.0680499999999994E-2</v>
      </c>
      <c r="M74" t="s">
        <v>123</v>
      </c>
      <c r="N74" t="s">
        <v>92</v>
      </c>
    </row>
    <row r="75" spans="1:14" x14ac:dyDescent="0.25">
      <c r="I75">
        <v>95503</v>
      </c>
      <c r="J75">
        <v>2671</v>
      </c>
      <c r="K75" s="1">
        <v>8.1573194999999714</v>
      </c>
    </row>
    <row r="76" spans="1:14" x14ac:dyDescent="0.25">
      <c r="A76">
        <v>197915</v>
      </c>
      <c r="B76">
        <v>626</v>
      </c>
      <c r="C76">
        <v>95504</v>
      </c>
      <c r="D76">
        <v>45.283018867924532</v>
      </c>
      <c r="E76">
        <v>29.245283018867923</v>
      </c>
      <c r="F76" t="s">
        <v>91</v>
      </c>
      <c r="G76" t="s">
        <v>76</v>
      </c>
      <c r="I76">
        <v>95503</v>
      </c>
      <c r="J76">
        <v>2772</v>
      </c>
      <c r="K76">
        <v>9.166666666666666E-2</v>
      </c>
      <c r="L76">
        <v>6.6666666666666666E-2</v>
      </c>
      <c r="M76" t="s">
        <v>91</v>
      </c>
      <c r="N76" t="s">
        <v>77</v>
      </c>
    </row>
    <row r="77" spans="1:14" x14ac:dyDescent="0.25">
      <c r="A77">
        <v>197916</v>
      </c>
      <c r="B77">
        <v>797</v>
      </c>
      <c r="C77">
        <v>95504</v>
      </c>
      <c r="D77">
        <v>2.2641509433962264</v>
      </c>
      <c r="E77">
        <v>1.1320754716981132</v>
      </c>
      <c r="F77" t="s">
        <v>91</v>
      </c>
      <c r="G77" t="s">
        <v>76</v>
      </c>
      <c r="K77" s="1"/>
    </row>
    <row r="78" spans="1:14" x14ac:dyDescent="0.25">
      <c r="A78">
        <v>197917</v>
      </c>
      <c r="B78">
        <v>784</v>
      </c>
      <c r="C78">
        <v>95504</v>
      </c>
      <c r="D78">
        <v>1.4150943396226416</v>
      </c>
      <c r="E78">
        <v>0.94339622641509435</v>
      </c>
      <c r="F78" t="s">
        <v>91</v>
      </c>
      <c r="G78" t="s">
        <v>77</v>
      </c>
      <c r="I78">
        <v>95504</v>
      </c>
      <c r="J78">
        <v>298</v>
      </c>
      <c r="K78">
        <v>9.0566037735849061E-3</v>
      </c>
      <c r="L78">
        <v>2.7547169811320753E-2</v>
      </c>
      <c r="M78" t="s">
        <v>91</v>
      </c>
      <c r="N78" t="s">
        <v>78</v>
      </c>
    </row>
    <row r="79" spans="1:14" x14ac:dyDescent="0.25">
      <c r="A79">
        <v>197918</v>
      </c>
      <c r="B79">
        <v>785</v>
      </c>
      <c r="C79">
        <v>95504</v>
      </c>
      <c r="D79">
        <v>1.2264150943396228</v>
      </c>
      <c r="E79">
        <v>0.94339622641509435</v>
      </c>
      <c r="F79" t="s">
        <v>91</v>
      </c>
      <c r="G79" t="s">
        <v>77</v>
      </c>
      <c r="I79">
        <v>95504</v>
      </c>
      <c r="J79">
        <v>300</v>
      </c>
      <c r="K79">
        <v>0.11226415094339622</v>
      </c>
      <c r="L79">
        <v>0.1971698113207547</v>
      </c>
      <c r="M79" t="s">
        <v>91</v>
      </c>
      <c r="N79" t="s">
        <v>78</v>
      </c>
    </row>
    <row r="80" spans="1:14" x14ac:dyDescent="0.25">
      <c r="A80">
        <v>197919</v>
      </c>
      <c r="B80">
        <v>2302</v>
      </c>
      <c r="C80">
        <v>95504</v>
      </c>
      <c r="D80">
        <v>5.5660377358490569</v>
      </c>
      <c r="E80">
        <v>5.2830188679245289</v>
      </c>
      <c r="F80" t="s">
        <v>91</v>
      </c>
      <c r="G80" t="s">
        <v>77</v>
      </c>
      <c r="I80">
        <v>95504</v>
      </c>
      <c r="J80">
        <v>307</v>
      </c>
      <c r="K80">
        <v>2.8301886792452831E-2</v>
      </c>
      <c r="L80">
        <v>2.7358490566037737E-2</v>
      </c>
      <c r="M80" t="s">
        <v>91</v>
      </c>
      <c r="N80" t="s">
        <v>78</v>
      </c>
    </row>
    <row r="81" spans="1:14" x14ac:dyDescent="0.25">
      <c r="A81">
        <v>197920</v>
      </c>
      <c r="B81">
        <v>2772</v>
      </c>
      <c r="C81">
        <v>95504</v>
      </c>
      <c r="D81">
        <v>0.10377358490566038</v>
      </c>
      <c r="E81">
        <v>8.4905660377358486E-2</v>
      </c>
      <c r="F81" t="s">
        <v>91</v>
      </c>
      <c r="G81" t="s">
        <v>77</v>
      </c>
      <c r="I81">
        <v>95504</v>
      </c>
      <c r="J81">
        <v>337</v>
      </c>
      <c r="K81">
        <v>12.264150943396226</v>
      </c>
      <c r="L81">
        <v>7.5471698113207548</v>
      </c>
      <c r="M81" t="s">
        <v>91</v>
      </c>
      <c r="N81" t="s">
        <v>77</v>
      </c>
    </row>
    <row r="82" spans="1:14" x14ac:dyDescent="0.25">
      <c r="A82">
        <v>197921</v>
      </c>
      <c r="B82">
        <v>2303</v>
      </c>
      <c r="C82">
        <v>95504</v>
      </c>
      <c r="D82">
        <v>0.76415094339622636</v>
      </c>
      <c r="E82">
        <v>0.49056603773584906</v>
      </c>
      <c r="F82" t="s">
        <v>91</v>
      </c>
      <c r="G82" t="s">
        <v>77</v>
      </c>
      <c r="I82">
        <v>95504</v>
      </c>
      <c r="J82">
        <v>347</v>
      </c>
      <c r="K82">
        <v>5.6603773584905656E-3</v>
      </c>
      <c r="L82">
        <v>1.0566037735849057E-2</v>
      </c>
      <c r="M82" t="s">
        <v>91</v>
      </c>
      <c r="N82" t="s">
        <v>78</v>
      </c>
    </row>
    <row r="83" spans="1:14" x14ac:dyDescent="0.25">
      <c r="A83">
        <v>197922</v>
      </c>
      <c r="B83">
        <v>337</v>
      </c>
      <c r="C83">
        <v>95504</v>
      </c>
      <c r="D83">
        <v>12.264150943396226</v>
      </c>
      <c r="E83">
        <v>7.5471698113207548</v>
      </c>
      <c r="F83" t="s">
        <v>91</v>
      </c>
      <c r="G83" t="s">
        <v>77</v>
      </c>
      <c r="I83">
        <v>95504</v>
      </c>
      <c r="J83">
        <v>380</v>
      </c>
      <c r="K83">
        <v>1.6981132075471698E-2</v>
      </c>
      <c r="L83">
        <v>3.0188679245283019E-2</v>
      </c>
      <c r="M83" t="s">
        <v>91</v>
      </c>
      <c r="N83" t="s">
        <v>78</v>
      </c>
    </row>
    <row r="84" spans="1:14" x14ac:dyDescent="0.25">
      <c r="A84">
        <v>197923</v>
      </c>
      <c r="B84">
        <v>613</v>
      </c>
      <c r="C84">
        <v>95504</v>
      </c>
      <c r="D84">
        <v>0.22641509433962265</v>
      </c>
      <c r="E84">
        <v>0.12264150943396226</v>
      </c>
      <c r="F84" t="s">
        <v>91</v>
      </c>
      <c r="G84" t="s">
        <v>77</v>
      </c>
      <c r="I84">
        <v>95504</v>
      </c>
      <c r="J84">
        <v>488</v>
      </c>
      <c r="K84">
        <v>1.4150943396226415E-2</v>
      </c>
      <c r="L84">
        <v>1.2264150943396227E-2</v>
      </c>
      <c r="M84" t="s">
        <v>91</v>
      </c>
      <c r="N84" t="s">
        <v>78</v>
      </c>
    </row>
    <row r="85" spans="1:14" x14ac:dyDescent="0.25">
      <c r="A85">
        <v>197924</v>
      </c>
      <c r="B85">
        <v>699</v>
      </c>
      <c r="C85">
        <v>95504</v>
      </c>
      <c r="D85">
        <v>1.6037735849056605</v>
      </c>
      <c r="E85">
        <v>1.2264150943396228</v>
      </c>
      <c r="F85" t="s">
        <v>91</v>
      </c>
      <c r="G85" t="s">
        <v>77</v>
      </c>
      <c r="I85">
        <v>95504</v>
      </c>
      <c r="J85">
        <v>520</v>
      </c>
      <c r="K85">
        <v>3.113207547169811E-2</v>
      </c>
      <c r="L85">
        <v>5.2830188679245285E-2</v>
      </c>
      <c r="M85" t="s">
        <v>91</v>
      </c>
      <c r="N85" t="s">
        <v>78</v>
      </c>
    </row>
    <row r="86" spans="1:14" x14ac:dyDescent="0.25">
      <c r="A86">
        <v>197925</v>
      </c>
      <c r="B86">
        <v>669</v>
      </c>
      <c r="C86">
        <v>95504</v>
      </c>
      <c r="D86">
        <v>7.169811320754717E-3</v>
      </c>
      <c r="E86">
        <v>6.7924528301886783E-3</v>
      </c>
      <c r="F86" t="s">
        <v>91</v>
      </c>
      <c r="G86" t="s">
        <v>78</v>
      </c>
      <c r="I86">
        <v>95504</v>
      </c>
      <c r="J86">
        <v>526</v>
      </c>
      <c r="K86">
        <v>4.4339622641509438E-3</v>
      </c>
      <c r="L86">
        <v>4.4339622641509438E-3</v>
      </c>
      <c r="M86" t="s">
        <v>91</v>
      </c>
      <c r="N86" t="s">
        <v>78</v>
      </c>
    </row>
    <row r="87" spans="1:14" x14ac:dyDescent="0.25">
      <c r="A87">
        <v>197926</v>
      </c>
      <c r="B87">
        <v>715</v>
      </c>
      <c r="C87">
        <v>95504</v>
      </c>
      <c r="D87">
        <v>9.433962264150943E-3</v>
      </c>
      <c r="E87">
        <v>1.8867924528301886E-2</v>
      </c>
      <c r="F87" t="s">
        <v>91</v>
      </c>
      <c r="G87" t="s">
        <v>78</v>
      </c>
      <c r="I87">
        <v>95504</v>
      </c>
      <c r="J87">
        <v>612</v>
      </c>
      <c r="K87">
        <v>4.8113207547169808E-3</v>
      </c>
      <c r="L87">
        <v>6.2264150943396237E-3</v>
      </c>
      <c r="M87" t="s">
        <v>91</v>
      </c>
      <c r="N87" t="s">
        <v>78</v>
      </c>
    </row>
    <row r="88" spans="1:14" x14ac:dyDescent="0.25">
      <c r="A88">
        <v>197927</v>
      </c>
      <c r="B88">
        <v>347</v>
      </c>
      <c r="C88">
        <v>95504</v>
      </c>
      <c r="D88">
        <v>5.6603773584905656E-3</v>
      </c>
      <c r="E88">
        <v>1.0566037735849057E-2</v>
      </c>
      <c r="F88" t="s">
        <v>91</v>
      </c>
      <c r="G88" t="s">
        <v>78</v>
      </c>
      <c r="I88">
        <v>95504</v>
      </c>
      <c r="J88">
        <v>613</v>
      </c>
      <c r="K88">
        <v>0.22641509433962265</v>
      </c>
      <c r="L88">
        <v>0.12264150943396226</v>
      </c>
      <c r="M88" t="s">
        <v>91</v>
      </c>
      <c r="N88" t="s">
        <v>77</v>
      </c>
    </row>
    <row r="89" spans="1:14" x14ac:dyDescent="0.25">
      <c r="A89">
        <v>197928</v>
      </c>
      <c r="B89">
        <v>526</v>
      </c>
      <c r="C89">
        <v>95504</v>
      </c>
      <c r="D89">
        <v>4.4339622641509438E-3</v>
      </c>
      <c r="E89">
        <v>4.4339622641509438E-3</v>
      </c>
      <c r="F89" t="s">
        <v>91</v>
      </c>
      <c r="G89" t="s">
        <v>78</v>
      </c>
      <c r="I89">
        <v>95504</v>
      </c>
      <c r="J89">
        <v>626</v>
      </c>
      <c r="K89">
        <v>45.283018867924532</v>
      </c>
      <c r="L89">
        <v>29.245283018867923</v>
      </c>
      <c r="M89" t="s">
        <v>91</v>
      </c>
      <c r="N89" t="s">
        <v>76</v>
      </c>
    </row>
    <row r="90" spans="1:14" x14ac:dyDescent="0.25">
      <c r="A90">
        <v>197929</v>
      </c>
      <c r="B90">
        <v>488</v>
      </c>
      <c r="C90">
        <v>95504</v>
      </c>
      <c r="D90">
        <v>1.4150943396226415E-2</v>
      </c>
      <c r="E90">
        <v>1.2264150943396227E-2</v>
      </c>
      <c r="F90" t="s">
        <v>91</v>
      </c>
      <c r="G90" t="s">
        <v>78</v>
      </c>
      <c r="I90">
        <v>95504</v>
      </c>
      <c r="J90">
        <v>669</v>
      </c>
      <c r="K90">
        <v>7.169811320754717E-3</v>
      </c>
      <c r="L90">
        <v>6.7924528301886783E-3</v>
      </c>
      <c r="M90" t="s">
        <v>91</v>
      </c>
      <c r="N90" t="s">
        <v>78</v>
      </c>
    </row>
    <row r="91" spans="1:14" x14ac:dyDescent="0.25">
      <c r="A91">
        <v>197930</v>
      </c>
      <c r="B91">
        <v>612</v>
      </c>
      <c r="C91">
        <v>95504</v>
      </c>
      <c r="D91">
        <v>4.8113207547169808E-3</v>
      </c>
      <c r="E91">
        <v>6.2264150943396237E-3</v>
      </c>
      <c r="F91" t="s">
        <v>91</v>
      </c>
      <c r="G91" t="s">
        <v>78</v>
      </c>
      <c r="I91">
        <v>95504</v>
      </c>
      <c r="J91">
        <v>699</v>
      </c>
      <c r="K91">
        <v>1.6037735849056605</v>
      </c>
      <c r="L91">
        <v>1.2264150943396228</v>
      </c>
      <c r="M91" t="s">
        <v>91</v>
      </c>
      <c r="N91" t="s">
        <v>77</v>
      </c>
    </row>
    <row r="92" spans="1:14" x14ac:dyDescent="0.25">
      <c r="A92">
        <v>197931</v>
      </c>
      <c r="B92">
        <v>380</v>
      </c>
      <c r="C92">
        <v>95504</v>
      </c>
      <c r="D92">
        <v>1.6981132075471698E-2</v>
      </c>
      <c r="E92">
        <v>3.0188679245283019E-2</v>
      </c>
      <c r="F92" t="s">
        <v>91</v>
      </c>
      <c r="G92" t="s">
        <v>78</v>
      </c>
      <c r="I92">
        <v>95504</v>
      </c>
      <c r="J92">
        <v>715</v>
      </c>
      <c r="K92">
        <v>9.433962264150943E-3</v>
      </c>
      <c r="L92">
        <v>1.8867924528301886E-2</v>
      </c>
      <c r="M92" t="s">
        <v>91</v>
      </c>
      <c r="N92" t="s">
        <v>78</v>
      </c>
    </row>
    <row r="93" spans="1:14" x14ac:dyDescent="0.25">
      <c r="A93">
        <v>197932</v>
      </c>
      <c r="B93">
        <v>778</v>
      </c>
      <c r="C93">
        <v>95504</v>
      </c>
      <c r="D93">
        <v>2.5471698113207548E-2</v>
      </c>
      <c r="E93">
        <v>3.8679245283018866E-2</v>
      </c>
      <c r="F93" t="s">
        <v>91</v>
      </c>
      <c r="G93" t="s">
        <v>78</v>
      </c>
      <c r="I93">
        <v>95504</v>
      </c>
      <c r="J93">
        <v>778</v>
      </c>
      <c r="K93">
        <v>2.5471698113207548E-2</v>
      </c>
      <c r="L93">
        <v>3.8679245283018866E-2</v>
      </c>
      <c r="M93" t="s">
        <v>91</v>
      </c>
      <c r="N93" t="s">
        <v>78</v>
      </c>
    </row>
    <row r="94" spans="1:14" x14ac:dyDescent="0.25">
      <c r="A94">
        <v>197933</v>
      </c>
      <c r="B94">
        <v>298</v>
      </c>
      <c r="C94">
        <v>95504</v>
      </c>
      <c r="D94">
        <v>9.0566037735849061E-3</v>
      </c>
      <c r="E94">
        <v>2.7547169811320753E-2</v>
      </c>
      <c r="F94" t="s">
        <v>91</v>
      </c>
      <c r="G94" t="s">
        <v>78</v>
      </c>
      <c r="I94">
        <v>95504</v>
      </c>
      <c r="J94">
        <v>784</v>
      </c>
      <c r="K94">
        <v>1.4150943396226416</v>
      </c>
      <c r="L94">
        <v>0.94339622641509435</v>
      </c>
      <c r="M94" t="s">
        <v>91</v>
      </c>
      <c r="N94" t="s">
        <v>77</v>
      </c>
    </row>
    <row r="95" spans="1:14" x14ac:dyDescent="0.25">
      <c r="A95">
        <v>197934</v>
      </c>
      <c r="B95">
        <v>307</v>
      </c>
      <c r="C95">
        <v>95504</v>
      </c>
      <c r="D95">
        <v>2.8301886792452831E-2</v>
      </c>
      <c r="E95">
        <v>2.7358490566037737E-2</v>
      </c>
      <c r="F95" t="s">
        <v>91</v>
      </c>
      <c r="G95" t="s">
        <v>78</v>
      </c>
      <c r="I95">
        <v>95504</v>
      </c>
      <c r="J95">
        <v>785</v>
      </c>
      <c r="K95">
        <v>1.2264150943396228</v>
      </c>
      <c r="L95">
        <v>0.94339622641509435</v>
      </c>
      <c r="M95" t="s">
        <v>91</v>
      </c>
      <c r="N95" t="s">
        <v>77</v>
      </c>
    </row>
    <row r="96" spans="1:14" x14ac:dyDescent="0.25">
      <c r="A96">
        <v>197935</v>
      </c>
      <c r="B96">
        <v>300</v>
      </c>
      <c r="C96">
        <v>95504</v>
      </c>
      <c r="D96">
        <v>0.11226415094339622</v>
      </c>
      <c r="E96">
        <v>0.1971698113207547</v>
      </c>
      <c r="F96" t="s">
        <v>91</v>
      </c>
      <c r="G96" t="s">
        <v>78</v>
      </c>
      <c r="I96">
        <v>95504</v>
      </c>
      <c r="J96">
        <v>797</v>
      </c>
      <c r="K96">
        <v>2.2641509433962264</v>
      </c>
      <c r="L96">
        <v>1.1320754716981132</v>
      </c>
      <c r="M96" t="s">
        <v>91</v>
      </c>
      <c r="N96" t="s">
        <v>76</v>
      </c>
    </row>
    <row r="97" spans="1:14" x14ac:dyDescent="0.25">
      <c r="A97">
        <v>197936</v>
      </c>
      <c r="B97">
        <v>520</v>
      </c>
      <c r="C97">
        <v>95504</v>
      </c>
      <c r="D97">
        <v>3.113207547169811E-2</v>
      </c>
      <c r="E97">
        <v>5.2830188679245285E-2</v>
      </c>
      <c r="F97" t="s">
        <v>91</v>
      </c>
      <c r="G97" t="s">
        <v>78</v>
      </c>
      <c r="I97">
        <v>95504</v>
      </c>
      <c r="J97">
        <v>2302</v>
      </c>
      <c r="K97">
        <v>5.5660377358490569</v>
      </c>
      <c r="L97">
        <v>5.2830188679245289</v>
      </c>
      <c r="M97" t="s">
        <v>91</v>
      </c>
      <c r="N97" t="s">
        <v>77</v>
      </c>
    </row>
    <row r="98" spans="1:14" x14ac:dyDescent="0.25">
      <c r="A98">
        <v>197937</v>
      </c>
      <c r="B98">
        <v>2669</v>
      </c>
      <c r="C98">
        <v>95504</v>
      </c>
      <c r="D98">
        <v>27.169811320754718</v>
      </c>
      <c r="E98">
        <v>-99</v>
      </c>
      <c r="F98" t="s">
        <v>123</v>
      </c>
      <c r="G98" t="s">
        <v>92</v>
      </c>
      <c r="I98">
        <v>95504</v>
      </c>
      <c r="J98">
        <v>2303</v>
      </c>
      <c r="K98">
        <v>0.76415094339622636</v>
      </c>
      <c r="L98">
        <v>0.49056603773584906</v>
      </c>
      <c r="M98" t="s">
        <v>91</v>
      </c>
      <c r="N98" t="s">
        <v>77</v>
      </c>
    </row>
    <row r="99" spans="1:14" x14ac:dyDescent="0.25">
      <c r="A99">
        <v>197938</v>
      </c>
      <c r="B99">
        <v>2670</v>
      </c>
      <c r="C99">
        <v>95504</v>
      </c>
      <c r="D99">
        <v>5.2008679245283018E-2</v>
      </c>
      <c r="E99">
        <v>-99</v>
      </c>
      <c r="F99" t="s">
        <v>123</v>
      </c>
      <c r="G99" t="s">
        <v>92</v>
      </c>
      <c r="I99">
        <v>95504</v>
      </c>
      <c r="J99">
        <v>2669</v>
      </c>
      <c r="K99">
        <v>27.169811320754718</v>
      </c>
      <c r="M99" t="s">
        <v>123</v>
      </c>
      <c r="N99" t="s">
        <v>92</v>
      </c>
    </row>
    <row r="100" spans="1:14" x14ac:dyDescent="0.25">
      <c r="A100">
        <v>197939</v>
      </c>
      <c r="B100">
        <v>2671</v>
      </c>
      <c r="C100">
        <v>95504</v>
      </c>
      <c r="D100">
        <v>1.8515094339622662</v>
      </c>
      <c r="E100">
        <v>-99</v>
      </c>
      <c r="F100" t="s">
        <v>123</v>
      </c>
      <c r="G100" t="s">
        <v>92</v>
      </c>
      <c r="I100">
        <v>95504</v>
      </c>
      <c r="J100">
        <v>2670</v>
      </c>
      <c r="K100" s="1">
        <v>5.0538867924528302E-2</v>
      </c>
      <c r="M100" t="s">
        <v>123</v>
      </c>
      <c r="N100" t="s">
        <v>92</v>
      </c>
    </row>
    <row r="101" spans="1:14" x14ac:dyDescent="0.25">
      <c r="I101">
        <v>95504</v>
      </c>
      <c r="J101">
        <v>2671</v>
      </c>
      <c r="K101" s="1">
        <v>19.623989433962237</v>
      </c>
      <c r="M101" t="s">
        <v>123</v>
      </c>
      <c r="N101" t="s">
        <v>92</v>
      </c>
    </row>
    <row r="102" spans="1:14" x14ac:dyDescent="0.25">
      <c r="I102">
        <v>95504</v>
      </c>
      <c r="J102">
        <v>2772</v>
      </c>
      <c r="K102">
        <v>0.10377358490566038</v>
      </c>
      <c r="L102">
        <v>8.4905660377358486E-2</v>
      </c>
      <c r="M102" t="s">
        <v>91</v>
      </c>
      <c r="N102" t="s">
        <v>77</v>
      </c>
    </row>
  </sheetData>
  <sortState ref="I78:N102">
    <sortCondition ref="J78"/>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workbookViewId="0">
      <selection activeCell="J15" sqref="J15"/>
    </sheetView>
  </sheetViews>
  <sheetFormatPr defaultRowHeight="15" x14ac:dyDescent="0.25"/>
  <sheetData>
    <row r="1" spans="1:4" x14ac:dyDescent="0.25">
      <c r="A1" s="6" t="s">
        <v>24</v>
      </c>
      <c r="B1" s="6" t="s">
        <v>25</v>
      </c>
      <c r="C1" s="6" t="s">
        <v>0</v>
      </c>
      <c r="D1" s="6" t="s">
        <v>36</v>
      </c>
    </row>
    <row r="2" spans="1:4" x14ac:dyDescent="0.25">
      <c r="A2">
        <v>6299</v>
      </c>
      <c r="B2" t="s">
        <v>30</v>
      </c>
      <c r="C2">
        <v>95501</v>
      </c>
      <c r="D2" t="s">
        <v>111</v>
      </c>
    </row>
    <row r="3" spans="1:4" x14ac:dyDescent="0.25">
      <c r="A3">
        <v>6300</v>
      </c>
      <c r="B3" t="s">
        <v>30</v>
      </c>
      <c r="C3">
        <v>95502</v>
      </c>
      <c r="D3" t="s">
        <v>112</v>
      </c>
    </row>
    <row r="4" spans="1:4" x14ac:dyDescent="0.25">
      <c r="A4">
        <v>6301</v>
      </c>
      <c r="B4" t="s">
        <v>30</v>
      </c>
      <c r="C4">
        <v>95503</v>
      </c>
      <c r="D4" t="s">
        <v>113</v>
      </c>
    </row>
    <row r="5" spans="1:4" x14ac:dyDescent="0.25">
      <c r="A5">
        <v>6302</v>
      </c>
      <c r="B5" t="s">
        <v>30</v>
      </c>
      <c r="C5">
        <v>95504</v>
      </c>
      <c r="D5" t="s">
        <v>114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F56"/>
  <sheetViews>
    <sheetView tabSelected="1" workbookViewId="0">
      <pane xSplit="3" ySplit="7" topLeftCell="H8" activePane="bottomRight" state="frozen"/>
      <selection pane="topRight" activeCell="D1" sqref="D1"/>
      <selection pane="bottomLeft" activeCell="A8" sqref="A8"/>
      <selection pane="bottomRight" activeCell="A13" sqref="A13:XFD13"/>
    </sheetView>
  </sheetViews>
  <sheetFormatPr defaultRowHeight="15" x14ac:dyDescent="0.25"/>
  <cols>
    <col min="1" max="1" width="7.140625" customWidth="1"/>
    <col min="2" max="2" width="28" customWidth="1"/>
    <col min="3" max="3" width="9.85546875" customWidth="1"/>
    <col min="4" max="15" width="9.140625" customWidth="1"/>
    <col min="16" max="17" width="9.140625" hidden="1" customWidth="1"/>
    <col min="18" max="19" width="9.140625" customWidth="1"/>
    <col min="20" max="21" width="9.140625" hidden="1" customWidth="1"/>
    <col min="22" max="23" width="9.140625" customWidth="1"/>
    <col min="24" max="25" width="9.140625" hidden="1" customWidth="1"/>
  </cols>
  <sheetData>
    <row r="1" spans="1:32" x14ac:dyDescent="0.25">
      <c r="A1" s="9" t="s">
        <v>93</v>
      </c>
    </row>
    <row r="2" spans="1:32" ht="15.75" thickBot="1" x14ac:dyDescent="0.3">
      <c r="A2" s="30" t="s">
        <v>121</v>
      </c>
    </row>
    <row r="3" spans="1:32" x14ac:dyDescent="0.25">
      <c r="C3" t="s">
        <v>37</v>
      </c>
      <c r="D3" s="40">
        <v>95501</v>
      </c>
      <c r="E3" s="40"/>
      <c r="F3" s="40">
        <v>95502</v>
      </c>
      <c r="G3" s="40"/>
      <c r="H3" s="40">
        <v>95503</v>
      </c>
      <c r="I3" s="40"/>
      <c r="J3" s="40">
        <v>95504</v>
      </c>
      <c r="K3" s="40"/>
      <c r="L3" s="37">
        <v>95501</v>
      </c>
      <c r="M3" s="39"/>
      <c r="N3" s="37">
        <v>95502</v>
      </c>
      <c r="O3" s="38"/>
      <c r="P3" s="38"/>
      <c r="Q3" s="39"/>
      <c r="R3" s="37">
        <v>95503</v>
      </c>
      <c r="S3" s="38"/>
      <c r="T3" s="38"/>
      <c r="U3" s="39"/>
      <c r="V3" s="37">
        <v>95504</v>
      </c>
      <c r="W3" s="38"/>
      <c r="X3" s="38"/>
      <c r="Y3" s="39"/>
      <c r="Z3" s="11"/>
    </row>
    <row r="4" spans="1:32" s="8" customFormat="1" x14ac:dyDescent="0.25">
      <c r="L4" s="16"/>
      <c r="M4" s="17"/>
      <c r="N4" s="16"/>
      <c r="O4" s="24"/>
      <c r="P4" s="24"/>
      <c r="Q4" s="17"/>
      <c r="R4" s="16"/>
      <c r="S4" s="24"/>
      <c r="T4" s="24"/>
      <c r="U4" s="17"/>
      <c r="V4" s="16"/>
      <c r="W4" s="24"/>
      <c r="X4" s="24"/>
      <c r="Y4" s="17"/>
      <c r="Z4" s="10"/>
      <c r="AE4"/>
      <c r="AF4"/>
    </row>
    <row r="5" spans="1:32" x14ac:dyDescent="0.25">
      <c r="D5" t="s">
        <v>103</v>
      </c>
      <c r="F5" t="s">
        <v>103</v>
      </c>
      <c r="H5" t="s">
        <v>103</v>
      </c>
      <c r="J5" t="s">
        <v>103</v>
      </c>
      <c r="L5" s="18"/>
      <c r="M5" s="19"/>
      <c r="N5" s="18"/>
      <c r="O5" s="15"/>
      <c r="P5" s="15"/>
      <c r="Q5" s="19"/>
      <c r="R5" s="18"/>
      <c r="S5" s="15"/>
      <c r="T5" s="15"/>
      <c r="U5" s="19"/>
      <c r="V5" s="18"/>
      <c r="W5" s="15"/>
      <c r="X5" s="15"/>
      <c r="Y5" s="19"/>
      <c r="AE5" t="s">
        <v>38</v>
      </c>
    </row>
    <row r="6" spans="1:32" ht="15.75" thickBot="1" x14ac:dyDescent="0.3">
      <c r="D6" s="40" t="s">
        <v>101</v>
      </c>
      <c r="E6" s="40"/>
      <c r="F6" s="40" t="s">
        <v>100</v>
      </c>
      <c r="G6" s="40"/>
      <c r="H6" s="40" t="s">
        <v>99</v>
      </c>
      <c r="I6" s="40"/>
      <c r="J6" s="40" t="s">
        <v>98</v>
      </c>
      <c r="K6" s="40"/>
      <c r="L6" s="41" t="s">
        <v>101</v>
      </c>
      <c r="M6" s="42"/>
      <c r="N6" s="41" t="s">
        <v>100</v>
      </c>
      <c r="O6" s="43"/>
      <c r="P6" s="43"/>
      <c r="Q6" s="42"/>
      <c r="R6" s="41" t="s">
        <v>99</v>
      </c>
      <c r="S6" s="43"/>
      <c r="T6" s="43"/>
      <c r="U6" s="42"/>
      <c r="V6" s="41" t="s">
        <v>98</v>
      </c>
      <c r="W6" s="43"/>
      <c r="X6" s="43"/>
      <c r="Y6" s="42"/>
      <c r="AF6" t="s">
        <v>39</v>
      </c>
    </row>
    <row r="7" spans="1:32" x14ac:dyDescent="0.25">
      <c r="A7" t="s">
        <v>102</v>
      </c>
      <c r="B7" t="s">
        <v>94</v>
      </c>
      <c r="C7" t="s">
        <v>75</v>
      </c>
      <c r="D7">
        <v>11400</v>
      </c>
      <c r="E7">
        <v>4900</v>
      </c>
      <c r="F7">
        <v>8500</v>
      </c>
      <c r="G7">
        <v>6700</v>
      </c>
      <c r="H7">
        <v>12000</v>
      </c>
      <c r="I7">
        <v>5400</v>
      </c>
      <c r="J7">
        <v>10600</v>
      </c>
      <c r="K7">
        <v>5600</v>
      </c>
      <c r="L7" s="18" t="s">
        <v>79</v>
      </c>
      <c r="M7" s="19" t="s">
        <v>104</v>
      </c>
      <c r="N7" s="18" t="s">
        <v>79</v>
      </c>
      <c r="O7" s="15" t="s">
        <v>104</v>
      </c>
      <c r="P7" s="27" t="s">
        <v>105</v>
      </c>
      <c r="Q7" s="28" t="s">
        <v>104</v>
      </c>
      <c r="R7" s="18" t="s">
        <v>79</v>
      </c>
      <c r="S7" s="15" t="s">
        <v>104</v>
      </c>
      <c r="T7" s="27" t="s">
        <v>105</v>
      </c>
      <c r="U7" s="28" t="s">
        <v>104</v>
      </c>
      <c r="V7" s="18" t="s">
        <v>79</v>
      </c>
      <c r="W7" s="15" t="s">
        <v>104</v>
      </c>
      <c r="X7" s="27" t="s">
        <v>105</v>
      </c>
      <c r="Y7" s="28" t="s">
        <v>104</v>
      </c>
      <c r="AC7" t="s">
        <v>39</v>
      </c>
      <c r="AE7" t="s">
        <v>41</v>
      </c>
      <c r="AF7">
        <v>7.3999999999999996E-2</v>
      </c>
    </row>
    <row r="8" spans="1:32" x14ac:dyDescent="0.25">
      <c r="A8">
        <v>626</v>
      </c>
      <c r="B8" t="s">
        <v>40</v>
      </c>
      <c r="C8" t="s">
        <v>76</v>
      </c>
      <c r="D8">
        <v>5100</v>
      </c>
      <c r="E8">
        <v>3000</v>
      </c>
      <c r="F8">
        <v>3130</v>
      </c>
      <c r="G8">
        <v>2800</v>
      </c>
      <c r="H8">
        <v>6300</v>
      </c>
      <c r="I8">
        <v>3600</v>
      </c>
      <c r="J8">
        <v>4800</v>
      </c>
      <c r="K8">
        <v>3100</v>
      </c>
      <c r="L8" s="20">
        <f>D8/$D$7*100</f>
        <v>44.736842105263158</v>
      </c>
      <c r="M8" s="21">
        <f>E8/$D$7*100</f>
        <v>26.315789473684209</v>
      </c>
      <c r="N8" s="20">
        <f t="shared" ref="N8:N29" si="0">F8/$F$7*100</f>
        <v>36.823529411764703</v>
      </c>
      <c r="O8" s="25">
        <f t="shared" ref="O8:O29" si="1">G8/$F$7*100</f>
        <v>32.941176470588232</v>
      </c>
      <c r="P8" s="20">
        <f>F8/$F$38*100</f>
        <v>53.043834882846006</v>
      </c>
      <c r="Q8" s="21">
        <f>G8/$F$38*100</f>
        <v>47.45135388880793</v>
      </c>
      <c r="R8" s="20">
        <f t="shared" ref="R8:R29" si="2">H8/$H$7*100</f>
        <v>52.5</v>
      </c>
      <c r="S8" s="25">
        <f t="shared" ref="S8:S29" si="3">I8/$H$7*100</f>
        <v>30</v>
      </c>
      <c r="T8" s="20">
        <f>H8/$H$38*100</f>
        <v>57.188296551273396</v>
      </c>
      <c r="U8" s="21">
        <f>I8/$H$38*100</f>
        <v>32.679026600727653</v>
      </c>
      <c r="V8" s="20">
        <f t="shared" ref="V8:V29" si="4">J8/$J$7*100</f>
        <v>45.283018867924532</v>
      </c>
      <c r="W8" s="25">
        <f t="shared" ref="W8:W29" si="5">K8/$J$7*100</f>
        <v>29.245283018867923</v>
      </c>
      <c r="X8" s="20">
        <f>J8/$J$38*100</f>
        <v>56.374420106876499</v>
      </c>
      <c r="Y8" s="21">
        <f>K8/$J$38*100</f>
        <v>36.408479652357748</v>
      </c>
      <c r="AA8" t="s">
        <v>40</v>
      </c>
      <c r="AB8" s="7" t="e">
        <f t="shared" ref="AB8:AB21" si="6">VLOOKUP(AA8,$AE$7:$AF$40,1,FALSE)</f>
        <v>#N/A</v>
      </c>
      <c r="AC8" s="7">
        <f t="shared" ref="AC8:AC21" si="7">IFERROR(VLOOKUP(AA8,$AE$7:$AF$40,2,FALSE),0)</f>
        <v>0</v>
      </c>
      <c r="AE8" t="s">
        <v>43</v>
      </c>
      <c r="AF8">
        <v>0.88900000000000001</v>
      </c>
    </row>
    <row r="9" spans="1:32" x14ac:dyDescent="0.25">
      <c r="A9">
        <v>797</v>
      </c>
      <c r="B9" t="s">
        <v>42</v>
      </c>
      <c r="C9" t="s">
        <v>76</v>
      </c>
      <c r="D9">
        <v>240</v>
      </c>
      <c r="E9">
        <v>110</v>
      </c>
      <c r="F9">
        <v>210</v>
      </c>
      <c r="G9">
        <v>130</v>
      </c>
      <c r="H9">
        <v>280</v>
      </c>
      <c r="I9">
        <v>90</v>
      </c>
      <c r="J9">
        <v>240</v>
      </c>
      <c r="K9">
        <v>120</v>
      </c>
      <c r="L9" s="20">
        <f t="shared" ref="L9:L29" si="8">D9/$D$7*100</f>
        <v>2.1052631578947367</v>
      </c>
      <c r="M9" s="21">
        <f t="shared" ref="M9:M29" si="9">E9/$D$7*100</f>
        <v>0.96491228070175439</v>
      </c>
      <c r="N9" s="20">
        <f t="shared" si="0"/>
        <v>2.4705882352941173</v>
      </c>
      <c r="O9" s="25">
        <f t="shared" si="1"/>
        <v>1.5294117647058825</v>
      </c>
      <c r="P9" s="20">
        <f t="shared" ref="P9:P33" si="10">F9/$F$38*100</f>
        <v>3.5588515416605944</v>
      </c>
      <c r="Q9" s="21">
        <f t="shared" ref="Q9:Q29" si="11">G9/$F$38*100</f>
        <v>2.2030985734089397</v>
      </c>
      <c r="R9" s="20">
        <f t="shared" si="2"/>
        <v>2.3333333333333335</v>
      </c>
      <c r="S9" s="25">
        <f t="shared" si="3"/>
        <v>0.75</v>
      </c>
      <c r="T9" s="20">
        <f t="shared" ref="T9:T33" si="12">H9/$H$38*100</f>
        <v>2.5417020689454843</v>
      </c>
      <c r="U9" s="21">
        <f t="shared" ref="U9:U29" si="13">I9/$H$38*100</f>
        <v>0.81697566501819141</v>
      </c>
      <c r="V9" s="20">
        <f t="shared" si="4"/>
        <v>2.2641509433962264</v>
      </c>
      <c r="W9" s="25">
        <f t="shared" si="5"/>
        <v>1.1320754716981132</v>
      </c>
      <c r="X9" s="20">
        <f t="shared" ref="X9:X33" si="14">J9/$J$38*100</f>
        <v>2.818721005343825</v>
      </c>
      <c r="Y9" s="21">
        <f t="shared" ref="Y9:Y29" si="15">K9/$J$38*100</f>
        <v>1.4093605026719125</v>
      </c>
      <c r="AA9" t="s">
        <v>42</v>
      </c>
      <c r="AB9" s="7" t="e">
        <f t="shared" si="6"/>
        <v>#N/A</v>
      </c>
      <c r="AC9" s="7">
        <f t="shared" si="7"/>
        <v>0</v>
      </c>
      <c r="AE9" t="s">
        <v>44</v>
      </c>
      <c r="AF9">
        <v>0.42699999999999999</v>
      </c>
    </row>
    <row r="10" spans="1:32" x14ac:dyDescent="0.25">
      <c r="A10">
        <v>784</v>
      </c>
      <c r="B10" t="s">
        <v>83</v>
      </c>
      <c r="C10" t="s">
        <v>77</v>
      </c>
      <c r="D10">
        <v>180</v>
      </c>
      <c r="E10">
        <v>90</v>
      </c>
      <c r="F10">
        <v>140</v>
      </c>
      <c r="G10">
        <v>100</v>
      </c>
      <c r="H10">
        <v>120</v>
      </c>
      <c r="I10">
        <v>120</v>
      </c>
      <c r="J10">
        <v>150</v>
      </c>
      <c r="K10">
        <v>100</v>
      </c>
      <c r="L10" s="20">
        <f t="shared" si="8"/>
        <v>1.5789473684210527</v>
      </c>
      <c r="M10" s="21">
        <f t="shared" si="9"/>
        <v>0.78947368421052633</v>
      </c>
      <c r="N10" s="20">
        <f t="shared" si="0"/>
        <v>1.6470588235294119</v>
      </c>
      <c r="O10" s="25">
        <f t="shared" si="1"/>
        <v>1.1764705882352942</v>
      </c>
      <c r="P10" s="20">
        <f t="shared" si="10"/>
        <v>2.3725676944403964</v>
      </c>
      <c r="Q10" s="21">
        <f t="shared" si="11"/>
        <v>1.6946912103145688</v>
      </c>
      <c r="R10" s="20">
        <f t="shared" si="2"/>
        <v>1</v>
      </c>
      <c r="S10" s="25">
        <f t="shared" si="3"/>
        <v>1</v>
      </c>
      <c r="T10" s="20">
        <f t="shared" si="12"/>
        <v>1.0893008866909217</v>
      </c>
      <c r="U10" s="21">
        <f t="shared" si="13"/>
        <v>1.0893008866909217</v>
      </c>
      <c r="V10" s="20">
        <f t="shared" si="4"/>
        <v>1.4150943396226416</v>
      </c>
      <c r="W10" s="25">
        <f t="shared" si="5"/>
        <v>0.94339622641509435</v>
      </c>
      <c r="X10" s="20">
        <f t="shared" si="14"/>
        <v>1.7617006283398906</v>
      </c>
      <c r="Y10" s="21">
        <f t="shared" si="15"/>
        <v>1.1744670855599273</v>
      </c>
      <c r="AA10" t="s">
        <v>83</v>
      </c>
      <c r="AB10" s="7" t="e">
        <f t="shared" si="6"/>
        <v>#N/A</v>
      </c>
      <c r="AC10" s="7">
        <f t="shared" si="7"/>
        <v>0</v>
      </c>
      <c r="AE10" t="s">
        <v>45</v>
      </c>
      <c r="AF10">
        <v>0.11700000000000001</v>
      </c>
    </row>
    <row r="11" spans="1:32" x14ac:dyDescent="0.25">
      <c r="A11">
        <v>785</v>
      </c>
      <c r="B11" t="s">
        <v>95</v>
      </c>
      <c r="C11" t="s">
        <v>77</v>
      </c>
      <c r="D11">
        <v>90</v>
      </c>
      <c r="E11">
        <v>80</v>
      </c>
      <c r="F11">
        <v>170</v>
      </c>
      <c r="G11">
        <v>90</v>
      </c>
      <c r="H11">
        <v>150</v>
      </c>
      <c r="I11">
        <v>130</v>
      </c>
      <c r="J11">
        <v>130</v>
      </c>
      <c r="K11">
        <v>100</v>
      </c>
      <c r="L11" s="20">
        <f t="shared" si="8"/>
        <v>0.78947368421052633</v>
      </c>
      <c r="M11" s="21">
        <f t="shared" si="9"/>
        <v>0.70175438596491224</v>
      </c>
      <c r="N11" s="20">
        <f t="shared" si="0"/>
        <v>2</v>
      </c>
      <c r="O11" s="25">
        <f t="shared" si="1"/>
        <v>1.0588235294117647</v>
      </c>
      <c r="P11" s="20">
        <f t="shared" si="10"/>
        <v>2.880975057534767</v>
      </c>
      <c r="Q11" s="21">
        <f t="shared" si="11"/>
        <v>1.5252220892831121</v>
      </c>
      <c r="R11" s="20">
        <f t="shared" si="2"/>
        <v>1.25</v>
      </c>
      <c r="S11" s="25">
        <f t="shared" si="3"/>
        <v>1.0833333333333335</v>
      </c>
      <c r="T11" s="20">
        <f t="shared" si="12"/>
        <v>1.3616261083636523</v>
      </c>
      <c r="U11" s="21">
        <f t="shared" si="13"/>
        <v>1.1800759605818321</v>
      </c>
      <c r="V11" s="20">
        <f t="shared" si="4"/>
        <v>1.2264150943396228</v>
      </c>
      <c r="W11" s="25">
        <f t="shared" si="5"/>
        <v>0.94339622641509435</v>
      </c>
      <c r="X11" s="20">
        <f t="shared" si="14"/>
        <v>1.5268072112279052</v>
      </c>
      <c r="Y11" s="21">
        <f t="shared" si="15"/>
        <v>1.1744670855599273</v>
      </c>
      <c r="AA11" t="s">
        <v>95</v>
      </c>
      <c r="AB11" s="7" t="e">
        <f t="shared" si="6"/>
        <v>#N/A</v>
      </c>
      <c r="AC11" s="7">
        <f t="shared" si="7"/>
        <v>0</v>
      </c>
      <c r="AE11" t="s">
        <v>129</v>
      </c>
      <c r="AF11">
        <v>0.39900000000000002</v>
      </c>
    </row>
    <row r="12" spans="1:32" s="7" customFormat="1" x14ac:dyDescent="0.25">
      <c r="A12" s="7">
        <v>2302</v>
      </c>
      <c r="B12" s="7" t="s">
        <v>85</v>
      </c>
      <c r="C12" s="7" t="s">
        <v>77</v>
      </c>
      <c r="D12" s="7">
        <v>530</v>
      </c>
      <c r="E12" s="7">
        <v>250</v>
      </c>
      <c r="F12" s="7">
        <v>900</v>
      </c>
      <c r="G12" s="7">
        <v>870</v>
      </c>
      <c r="H12" s="7">
        <v>280</v>
      </c>
      <c r="I12" s="7">
        <v>120</v>
      </c>
      <c r="J12" s="7">
        <v>590</v>
      </c>
      <c r="K12" s="7">
        <v>560</v>
      </c>
      <c r="L12" s="31">
        <f t="shared" si="8"/>
        <v>4.6491228070175437</v>
      </c>
      <c r="M12" s="32">
        <f t="shared" si="9"/>
        <v>2.1929824561403506</v>
      </c>
      <c r="N12" s="31">
        <f t="shared" si="0"/>
        <v>10.588235294117647</v>
      </c>
      <c r="O12" s="33">
        <f t="shared" si="1"/>
        <v>10.23529411764706</v>
      </c>
      <c r="P12" s="31">
        <f t="shared" si="10"/>
        <v>15.25222089283112</v>
      </c>
      <c r="Q12" s="32">
        <f t="shared" si="11"/>
        <v>14.743813529736748</v>
      </c>
      <c r="R12" s="31">
        <f t="shared" si="2"/>
        <v>2.3333333333333335</v>
      </c>
      <c r="S12" s="33">
        <f t="shared" si="3"/>
        <v>1</v>
      </c>
      <c r="T12" s="31">
        <f t="shared" si="12"/>
        <v>2.5417020689454843</v>
      </c>
      <c r="U12" s="32">
        <f t="shared" si="13"/>
        <v>1.0893008866909217</v>
      </c>
      <c r="V12" s="31">
        <f t="shared" si="4"/>
        <v>5.5660377358490569</v>
      </c>
      <c r="W12" s="33">
        <f t="shared" si="5"/>
        <v>5.2830188679245289</v>
      </c>
      <c r="X12" s="31">
        <f t="shared" si="14"/>
        <v>6.9293558048035706</v>
      </c>
      <c r="Y12" s="32">
        <f t="shared" si="15"/>
        <v>6.5770156791355925</v>
      </c>
      <c r="AA12" s="7" t="s">
        <v>85</v>
      </c>
      <c r="AB12" s="7" t="e">
        <f t="shared" si="6"/>
        <v>#N/A</v>
      </c>
      <c r="AC12" s="7">
        <f t="shared" si="7"/>
        <v>0</v>
      </c>
      <c r="AE12" s="7" t="s">
        <v>47</v>
      </c>
      <c r="AF12" s="7">
        <v>0.14199999999999999</v>
      </c>
    </row>
    <row r="13" spans="1:32" x14ac:dyDescent="0.25">
      <c r="A13">
        <v>2772</v>
      </c>
      <c r="B13" t="s">
        <v>96</v>
      </c>
      <c r="C13" t="s">
        <v>77</v>
      </c>
      <c r="D13">
        <v>6.7</v>
      </c>
      <c r="E13">
        <v>5.5</v>
      </c>
      <c r="F13">
        <v>16</v>
      </c>
      <c r="G13">
        <v>11</v>
      </c>
      <c r="H13">
        <v>11</v>
      </c>
      <c r="I13">
        <v>8</v>
      </c>
      <c r="J13">
        <v>11</v>
      </c>
      <c r="K13">
        <v>9</v>
      </c>
      <c r="L13" s="20">
        <f t="shared" si="8"/>
        <v>5.8771929824561406E-2</v>
      </c>
      <c r="M13" s="21">
        <f t="shared" si="9"/>
        <v>4.8245614035087724E-2</v>
      </c>
      <c r="N13" s="20">
        <f t="shared" si="0"/>
        <v>0.18823529411764706</v>
      </c>
      <c r="O13" s="25">
        <f t="shared" si="1"/>
        <v>0.12941176470588237</v>
      </c>
      <c r="P13" s="20">
        <f t="shared" si="10"/>
        <v>0.27115059365033101</v>
      </c>
      <c r="Q13" s="21">
        <f t="shared" si="11"/>
        <v>0.18641603313460259</v>
      </c>
      <c r="R13" s="20">
        <f t="shared" si="2"/>
        <v>9.166666666666666E-2</v>
      </c>
      <c r="S13" s="25">
        <f t="shared" si="3"/>
        <v>6.6666666666666666E-2</v>
      </c>
      <c r="T13" s="20">
        <f t="shared" si="12"/>
        <v>9.9852581280001171E-2</v>
      </c>
      <c r="U13" s="21">
        <f t="shared" si="13"/>
        <v>7.2620059112728119E-2</v>
      </c>
      <c r="V13" s="20">
        <f t="shared" si="4"/>
        <v>0.10377358490566038</v>
      </c>
      <c r="W13" s="25">
        <f t="shared" si="5"/>
        <v>8.4905660377358486E-2</v>
      </c>
      <c r="X13" s="20">
        <f t="shared" si="14"/>
        <v>0.12919137941159201</v>
      </c>
      <c r="Y13" s="21">
        <f t="shared" si="15"/>
        <v>0.10570203770039345</v>
      </c>
      <c r="AA13" t="s">
        <v>96</v>
      </c>
      <c r="AB13" s="7" t="e">
        <f t="shared" si="6"/>
        <v>#N/A</v>
      </c>
      <c r="AC13" s="7">
        <f t="shared" si="7"/>
        <v>0</v>
      </c>
      <c r="AE13" t="s">
        <v>48</v>
      </c>
      <c r="AF13">
        <v>0.2</v>
      </c>
    </row>
    <row r="14" spans="1:32" x14ac:dyDescent="0.25">
      <c r="A14">
        <v>2303</v>
      </c>
      <c r="B14" t="s">
        <v>97</v>
      </c>
      <c r="C14" t="s">
        <v>77</v>
      </c>
      <c r="D14">
        <v>82</v>
      </c>
      <c r="E14">
        <v>72</v>
      </c>
      <c r="F14">
        <v>77</v>
      </c>
      <c r="G14">
        <v>30</v>
      </c>
      <c r="H14">
        <v>88</v>
      </c>
      <c r="I14">
        <v>43</v>
      </c>
      <c r="J14">
        <v>81</v>
      </c>
      <c r="K14">
        <v>52</v>
      </c>
      <c r="L14" s="20">
        <f t="shared" si="8"/>
        <v>0.7192982456140351</v>
      </c>
      <c r="M14" s="21">
        <f t="shared" si="9"/>
        <v>0.63157894736842102</v>
      </c>
      <c r="N14" s="20">
        <f t="shared" si="0"/>
        <v>0.90588235294117647</v>
      </c>
      <c r="O14" s="25">
        <f t="shared" si="1"/>
        <v>0.35294117647058826</v>
      </c>
      <c r="P14" s="20">
        <f t="shared" si="10"/>
        <v>1.3049122319422182</v>
      </c>
      <c r="Q14" s="21">
        <f t="shared" si="11"/>
        <v>0.50840736309437062</v>
      </c>
      <c r="R14" s="20">
        <f t="shared" si="2"/>
        <v>0.73333333333333328</v>
      </c>
      <c r="S14" s="25">
        <f t="shared" si="3"/>
        <v>0.35833333333333334</v>
      </c>
      <c r="T14" s="20">
        <f t="shared" si="12"/>
        <v>0.79882065024000937</v>
      </c>
      <c r="U14" s="21">
        <f t="shared" si="13"/>
        <v>0.39033281773091361</v>
      </c>
      <c r="V14" s="20">
        <f t="shared" si="4"/>
        <v>0.76415094339622636</v>
      </c>
      <c r="W14" s="25">
        <f t="shared" si="5"/>
        <v>0.49056603773584906</v>
      </c>
      <c r="X14" s="20">
        <f t="shared" si="14"/>
        <v>0.95131833930354093</v>
      </c>
      <c r="Y14" s="21">
        <f t="shared" si="15"/>
        <v>0.61072288449116219</v>
      </c>
      <c r="AA14" t="s">
        <v>97</v>
      </c>
      <c r="AB14" s="7" t="e">
        <f t="shared" si="6"/>
        <v>#N/A</v>
      </c>
      <c r="AC14" s="7">
        <f t="shared" si="7"/>
        <v>0</v>
      </c>
      <c r="AE14" t="s">
        <v>50</v>
      </c>
      <c r="AF14">
        <v>0.33900000000000002</v>
      </c>
    </row>
    <row r="15" spans="1:32" x14ac:dyDescent="0.25">
      <c r="A15">
        <v>337</v>
      </c>
      <c r="B15" t="s">
        <v>84</v>
      </c>
      <c r="C15" t="s">
        <v>77</v>
      </c>
      <c r="D15">
        <v>1300</v>
      </c>
      <c r="E15">
        <v>460</v>
      </c>
      <c r="F15">
        <v>1700</v>
      </c>
      <c r="G15">
        <v>1200</v>
      </c>
      <c r="H15">
        <v>810</v>
      </c>
      <c r="I15">
        <v>420</v>
      </c>
      <c r="J15">
        <v>1300</v>
      </c>
      <c r="K15">
        <v>800</v>
      </c>
      <c r="L15" s="20">
        <f t="shared" si="8"/>
        <v>11.403508771929824</v>
      </c>
      <c r="M15" s="21">
        <f t="shared" si="9"/>
        <v>4.0350877192982457</v>
      </c>
      <c r="N15" s="20">
        <f t="shared" si="0"/>
        <v>20</v>
      </c>
      <c r="O15" s="25">
        <f t="shared" si="1"/>
        <v>14.117647058823529</v>
      </c>
      <c r="P15" s="20">
        <f t="shared" si="10"/>
        <v>28.809750575347671</v>
      </c>
      <c r="Q15" s="21">
        <f t="shared" si="11"/>
        <v>20.336294523774828</v>
      </c>
      <c r="R15" s="20">
        <f t="shared" si="2"/>
        <v>6.75</v>
      </c>
      <c r="S15" s="25">
        <f t="shared" si="3"/>
        <v>3.5000000000000004</v>
      </c>
      <c r="T15" s="20">
        <f t="shared" si="12"/>
        <v>7.3527809851637222</v>
      </c>
      <c r="U15" s="21">
        <f t="shared" si="13"/>
        <v>3.8125531034182267</v>
      </c>
      <c r="V15" s="20">
        <f t="shared" si="4"/>
        <v>12.264150943396226</v>
      </c>
      <c r="W15" s="25">
        <f t="shared" si="5"/>
        <v>7.5471698113207548</v>
      </c>
      <c r="X15" s="20">
        <f t="shared" si="14"/>
        <v>15.268072112279055</v>
      </c>
      <c r="Y15" s="21">
        <f t="shared" si="15"/>
        <v>9.3957366844794183</v>
      </c>
      <c r="AA15" t="s">
        <v>84</v>
      </c>
      <c r="AB15" s="7" t="e">
        <f t="shared" si="6"/>
        <v>#N/A</v>
      </c>
      <c r="AC15" s="7">
        <f t="shared" si="7"/>
        <v>0</v>
      </c>
      <c r="AE15" t="s">
        <v>52</v>
      </c>
      <c r="AF15">
        <v>0.69199999999999995</v>
      </c>
    </row>
    <row r="16" spans="1:32" x14ac:dyDescent="0.25">
      <c r="A16">
        <v>613</v>
      </c>
      <c r="B16" t="s">
        <v>81</v>
      </c>
      <c r="C16" t="s">
        <v>77</v>
      </c>
      <c r="D16">
        <v>22</v>
      </c>
      <c r="E16">
        <v>11</v>
      </c>
      <c r="F16">
        <v>29</v>
      </c>
      <c r="G16">
        <v>15</v>
      </c>
      <c r="H16">
        <v>21</v>
      </c>
      <c r="I16">
        <v>12</v>
      </c>
      <c r="J16">
        <v>24</v>
      </c>
      <c r="K16">
        <v>13</v>
      </c>
      <c r="L16" s="20">
        <f t="shared" si="8"/>
        <v>0.19298245614035089</v>
      </c>
      <c r="M16" s="21">
        <f t="shared" si="9"/>
        <v>9.6491228070175447E-2</v>
      </c>
      <c r="N16" s="20">
        <f t="shared" si="0"/>
        <v>0.3411764705882353</v>
      </c>
      <c r="O16" s="25">
        <f t="shared" si="1"/>
        <v>0.17647058823529413</v>
      </c>
      <c r="P16" s="20">
        <f t="shared" si="10"/>
        <v>0.49146045099122498</v>
      </c>
      <c r="Q16" s="21">
        <f t="shared" si="11"/>
        <v>0.25420368154718531</v>
      </c>
      <c r="R16" s="20">
        <f t="shared" si="2"/>
        <v>0.17500000000000002</v>
      </c>
      <c r="S16" s="25">
        <f t="shared" si="3"/>
        <v>0.1</v>
      </c>
      <c r="T16" s="20">
        <f t="shared" si="12"/>
        <v>0.19062765517091132</v>
      </c>
      <c r="U16" s="21">
        <f t="shared" si="13"/>
        <v>0.10893008866909218</v>
      </c>
      <c r="V16" s="20">
        <f t="shared" si="4"/>
        <v>0.22641509433962265</v>
      </c>
      <c r="W16" s="25">
        <f t="shared" si="5"/>
        <v>0.12264150943396226</v>
      </c>
      <c r="X16" s="20">
        <f t="shared" si="14"/>
        <v>0.28187210053438255</v>
      </c>
      <c r="Y16" s="21">
        <f t="shared" si="15"/>
        <v>0.15268072112279055</v>
      </c>
      <c r="AA16" t="s">
        <v>81</v>
      </c>
      <c r="AB16" s="7" t="e">
        <f t="shared" si="6"/>
        <v>#N/A</v>
      </c>
      <c r="AC16" s="7">
        <f t="shared" si="7"/>
        <v>0</v>
      </c>
      <c r="AE16" t="s">
        <v>54</v>
      </c>
      <c r="AF16">
        <v>0.252</v>
      </c>
    </row>
    <row r="17" spans="1:32" x14ac:dyDescent="0.25">
      <c r="A17">
        <v>699</v>
      </c>
      <c r="B17" t="s">
        <v>82</v>
      </c>
      <c r="C17" t="s">
        <v>77</v>
      </c>
      <c r="D17">
        <v>86</v>
      </c>
      <c r="E17">
        <v>79</v>
      </c>
      <c r="F17">
        <v>240</v>
      </c>
      <c r="G17">
        <v>160</v>
      </c>
      <c r="H17">
        <v>240</v>
      </c>
      <c r="I17">
        <v>70</v>
      </c>
      <c r="J17">
        <v>170</v>
      </c>
      <c r="K17">
        <v>130</v>
      </c>
      <c r="L17" s="20">
        <f t="shared" si="8"/>
        <v>0.75438596491228072</v>
      </c>
      <c r="M17" s="21">
        <f t="shared" si="9"/>
        <v>0.69298245614035092</v>
      </c>
      <c r="N17" s="20">
        <f t="shared" si="0"/>
        <v>2.8235294117647061</v>
      </c>
      <c r="O17" s="25">
        <f t="shared" si="1"/>
        <v>1.8823529411764703</v>
      </c>
      <c r="P17" s="20">
        <f t="shared" si="10"/>
        <v>4.067258904754965</v>
      </c>
      <c r="Q17" s="21">
        <f t="shared" si="11"/>
        <v>2.7115059365033103</v>
      </c>
      <c r="R17" s="20">
        <f t="shared" si="2"/>
        <v>2</v>
      </c>
      <c r="S17" s="25">
        <f t="shared" si="3"/>
        <v>0.58333333333333337</v>
      </c>
      <c r="T17" s="20">
        <f t="shared" si="12"/>
        <v>2.1786017733818435</v>
      </c>
      <c r="U17" s="21">
        <f t="shared" si="13"/>
        <v>0.63542551723637108</v>
      </c>
      <c r="V17" s="20">
        <f t="shared" si="4"/>
        <v>1.6037735849056605</v>
      </c>
      <c r="W17" s="25">
        <f t="shared" si="5"/>
        <v>1.2264150943396228</v>
      </c>
      <c r="X17" s="20">
        <f t="shared" si="14"/>
        <v>1.996594045451876</v>
      </c>
      <c r="Y17" s="21">
        <f t="shared" si="15"/>
        <v>1.5268072112279052</v>
      </c>
      <c r="AA17" t="s">
        <v>82</v>
      </c>
      <c r="AB17" s="7" t="e">
        <f t="shared" si="6"/>
        <v>#N/A</v>
      </c>
      <c r="AC17" s="7">
        <f t="shared" si="7"/>
        <v>0</v>
      </c>
      <c r="AE17" t="s">
        <v>49</v>
      </c>
      <c r="AF17">
        <v>0.35799999999999998</v>
      </c>
    </row>
    <row r="18" spans="1:32" s="7" customFormat="1" x14ac:dyDescent="0.25">
      <c r="A18" s="7">
        <v>669</v>
      </c>
      <c r="B18" s="7" t="s">
        <v>46</v>
      </c>
      <c r="C18" s="7" t="s">
        <v>78</v>
      </c>
      <c r="D18" s="7">
        <v>0.56000000000000005</v>
      </c>
      <c r="E18" s="7">
        <v>0.31</v>
      </c>
      <c r="F18" s="7">
        <v>1.2</v>
      </c>
      <c r="G18" s="7">
        <v>1.1200000000000001</v>
      </c>
      <c r="H18" s="7">
        <v>0.38</v>
      </c>
      <c r="I18" s="7">
        <v>0.14000000000000001</v>
      </c>
      <c r="J18" s="7">
        <v>0.76</v>
      </c>
      <c r="K18" s="7">
        <v>0.72</v>
      </c>
      <c r="L18" s="31">
        <f t="shared" si="8"/>
        <v>4.9122807017543861E-3</v>
      </c>
      <c r="M18" s="32">
        <f t="shared" si="9"/>
        <v>2.719298245614035E-3</v>
      </c>
      <c r="N18" s="31">
        <f t="shared" si="0"/>
        <v>1.4117647058823528E-2</v>
      </c>
      <c r="O18" s="33">
        <f t="shared" si="1"/>
        <v>1.3176470588235296E-2</v>
      </c>
      <c r="P18" s="31">
        <f t="shared" si="10"/>
        <v>2.0336294523774827E-2</v>
      </c>
      <c r="Q18" s="32">
        <f t="shared" si="11"/>
        <v>1.8980541555523176E-2</v>
      </c>
      <c r="R18" s="31">
        <f t="shared" si="2"/>
        <v>3.1666666666666666E-3</v>
      </c>
      <c r="S18" s="33">
        <f t="shared" si="3"/>
        <v>1.1666666666666668E-3</v>
      </c>
      <c r="T18" s="31">
        <f t="shared" si="12"/>
        <v>3.4494528078545857E-3</v>
      </c>
      <c r="U18" s="32">
        <f t="shared" si="13"/>
        <v>1.2708510344727421E-3</v>
      </c>
      <c r="V18" s="31">
        <f t="shared" si="4"/>
        <v>7.169811320754717E-3</v>
      </c>
      <c r="W18" s="33">
        <f t="shared" si="5"/>
        <v>6.7924528301886783E-3</v>
      </c>
      <c r="X18" s="31">
        <f t="shared" si="14"/>
        <v>8.9259498502554466E-3</v>
      </c>
      <c r="Y18" s="32">
        <f t="shared" si="15"/>
        <v>8.4561630160314757E-3</v>
      </c>
      <c r="AA18" s="7" t="s">
        <v>46</v>
      </c>
      <c r="AB18" s="7" t="e">
        <f t="shared" si="6"/>
        <v>#N/A</v>
      </c>
      <c r="AC18" s="7">
        <f t="shared" si="7"/>
        <v>0</v>
      </c>
      <c r="AE18" s="7" t="s">
        <v>56</v>
      </c>
      <c r="AF18" s="7">
        <v>0.34399999999999997</v>
      </c>
    </row>
    <row r="19" spans="1:32" x14ac:dyDescent="0.25">
      <c r="A19">
        <v>715</v>
      </c>
      <c r="B19" t="s">
        <v>51</v>
      </c>
      <c r="C19" t="s">
        <v>78</v>
      </c>
      <c r="D19">
        <v>2</v>
      </c>
      <c r="E19">
        <v>2.6</v>
      </c>
      <c r="F19">
        <v>0.08</v>
      </c>
      <c r="G19">
        <v>0.08</v>
      </c>
      <c r="H19">
        <v>0.27</v>
      </c>
      <c r="I19">
        <v>0.32</v>
      </c>
      <c r="J19">
        <v>1</v>
      </c>
      <c r="K19">
        <v>2</v>
      </c>
      <c r="L19" s="20">
        <f t="shared" si="8"/>
        <v>1.7543859649122806E-2</v>
      </c>
      <c r="M19" s="21">
        <f t="shared" si="9"/>
        <v>2.2807017543859647E-2</v>
      </c>
      <c r="N19" s="20">
        <f t="shared" si="0"/>
        <v>9.4117647058823543E-4</v>
      </c>
      <c r="O19" s="25">
        <f t="shared" si="1"/>
        <v>9.4117647058823543E-4</v>
      </c>
      <c r="P19" s="20">
        <f t="shared" si="10"/>
        <v>1.3557529682516551E-3</v>
      </c>
      <c r="Q19" s="21">
        <f t="shared" si="11"/>
        <v>1.3557529682516551E-3</v>
      </c>
      <c r="R19" s="20">
        <f t="shared" si="2"/>
        <v>2.2500000000000003E-3</v>
      </c>
      <c r="S19" s="25">
        <f t="shared" si="3"/>
        <v>2.6666666666666666E-3</v>
      </c>
      <c r="T19" s="20">
        <f t="shared" si="12"/>
        <v>2.4509269950545743E-3</v>
      </c>
      <c r="U19" s="21">
        <f t="shared" si="13"/>
        <v>2.9048023645091249E-3</v>
      </c>
      <c r="V19" s="20">
        <f t="shared" si="4"/>
        <v>9.433962264150943E-3</v>
      </c>
      <c r="W19" s="25">
        <f t="shared" si="5"/>
        <v>1.8867924528301886E-2</v>
      </c>
      <c r="X19" s="20">
        <f t="shared" si="14"/>
        <v>1.1744670855599271E-2</v>
      </c>
      <c r="Y19" s="21">
        <f t="shared" si="15"/>
        <v>2.3489341711198541E-2</v>
      </c>
      <c r="AA19" t="s">
        <v>51</v>
      </c>
      <c r="AB19" s="7" t="str">
        <f t="shared" si="6"/>
        <v>Ti</v>
      </c>
      <c r="AC19" s="7">
        <f t="shared" si="7"/>
        <v>0.66900000000000004</v>
      </c>
      <c r="AE19" t="s">
        <v>57</v>
      </c>
      <c r="AF19">
        <v>0.06</v>
      </c>
    </row>
    <row r="20" spans="1:32" x14ac:dyDescent="0.25">
      <c r="A20">
        <v>347</v>
      </c>
      <c r="B20" t="s">
        <v>52</v>
      </c>
      <c r="C20" t="s">
        <v>78</v>
      </c>
      <c r="D20">
        <v>1.1000000000000001</v>
      </c>
      <c r="E20">
        <v>1.5</v>
      </c>
      <c r="F20">
        <v>7.5999999999999998E-2</v>
      </c>
      <c r="G20">
        <v>9.7000000000000003E-2</v>
      </c>
      <c r="H20">
        <v>0.17</v>
      </c>
      <c r="I20">
        <v>0.37</v>
      </c>
      <c r="J20">
        <v>0.6</v>
      </c>
      <c r="K20">
        <v>1.1200000000000001</v>
      </c>
      <c r="L20" s="20">
        <f t="shared" si="8"/>
        <v>9.6491228070175444E-3</v>
      </c>
      <c r="M20" s="21">
        <f t="shared" si="9"/>
        <v>1.3157894736842105E-2</v>
      </c>
      <c r="N20" s="20">
        <f t="shared" si="0"/>
        <v>8.9411764705882356E-4</v>
      </c>
      <c r="O20" s="25">
        <f t="shared" si="1"/>
        <v>1.1411764705882353E-3</v>
      </c>
      <c r="P20" s="20">
        <f t="shared" si="10"/>
        <v>1.2879653198390724E-3</v>
      </c>
      <c r="Q20" s="21">
        <f t="shared" si="11"/>
        <v>1.6438504740051321E-3</v>
      </c>
      <c r="R20" s="20">
        <f t="shared" si="2"/>
        <v>1.4166666666666668E-3</v>
      </c>
      <c r="S20" s="25">
        <f t="shared" si="3"/>
        <v>3.0833333333333333E-3</v>
      </c>
      <c r="T20" s="20">
        <f t="shared" si="12"/>
        <v>1.5431762561454725E-3</v>
      </c>
      <c r="U20" s="21">
        <f t="shared" si="13"/>
        <v>3.3586777339636759E-3</v>
      </c>
      <c r="V20" s="20">
        <f t="shared" si="4"/>
        <v>5.6603773584905656E-3</v>
      </c>
      <c r="W20" s="25">
        <f t="shared" si="5"/>
        <v>1.0566037735849057E-2</v>
      </c>
      <c r="X20" s="20">
        <f t="shared" si="14"/>
        <v>7.0468025133595636E-3</v>
      </c>
      <c r="Y20" s="21">
        <f t="shared" si="15"/>
        <v>1.3154031358271185E-2</v>
      </c>
      <c r="AA20" t="s">
        <v>52</v>
      </c>
      <c r="AB20" s="7" t="str">
        <f t="shared" si="6"/>
        <v>Cr</v>
      </c>
      <c r="AC20" s="7">
        <f t="shared" si="7"/>
        <v>0.69199999999999995</v>
      </c>
      <c r="AE20" t="s">
        <v>59</v>
      </c>
      <c r="AF20">
        <v>0.20899999999999999</v>
      </c>
    </row>
    <row r="21" spans="1:32" x14ac:dyDescent="0.25">
      <c r="A21">
        <v>526</v>
      </c>
      <c r="B21" t="s">
        <v>55</v>
      </c>
      <c r="C21" t="s">
        <v>78</v>
      </c>
      <c r="D21">
        <v>0.28999999999999998</v>
      </c>
      <c r="E21">
        <v>0.37</v>
      </c>
      <c r="F21">
        <v>0.56000000000000005</v>
      </c>
      <c r="G21">
        <v>0.57999999999999996</v>
      </c>
      <c r="H21">
        <v>0.62</v>
      </c>
      <c r="I21">
        <v>0.5</v>
      </c>
      <c r="J21">
        <v>0.47</v>
      </c>
      <c r="K21">
        <v>0.47</v>
      </c>
      <c r="L21" s="20">
        <f t="shared" si="8"/>
        <v>2.5438596491228066E-3</v>
      </c>
      <c r="M21" s="21">
        <f t="shared" si="9"/>
        <v>3.2456140350877192E-3</v>
      </c>
      <c r="N21" s="20">
        <f t="shared" si="0"/>
        <v>6.5882352941176482E-3</v>
      </c>
      <c r="O21" s="25">
        <f t="shared" si="1"/>
        <v>6.8235294117647057E-3</v>
      </c>
      <c r="P21" s="20">
        <f t="shared" si="10"/>
        <v>9.4902707777615881E-3</v>
      </c>
      <c r="Q21" s="21">
        <f t="shared" si="11"/>
        <v>9.8292090198244999E-3</v>
      </c>
      <c r="R21" s="20">
        <f t="shared" si="2"/>
        <v>5.1666666666666666E-3</v>
      </c>
      <c r="S21" s="25">
        <f t="shared" si="3"/>
        <v>4.1666666666666666E-3</v>
      </c>
      <c r="T21" s="20">
        <f t="shared" si="12"/>
        <v>5.6280545812364292E-3</v>
      </c>
      <c r="U21" s="21">
        <f t="shared" si="13"/>
        <v>4.5387536945455074E-3</v>
      </c>
      <c r="V21" s="20">
        <f t="shared" si="4"/>
        <v>4.4339622641509438E-3</v>
      </c>
      <c r="W21" s="25">
        <f t="shared" si="5"/>
        <v>4.4339622641509438E-3</v>
      </c>
      <c r="X21" s="20">
        <f t="shared" si="14"/>
        <v>5.5199953021316571E-3</v>
      </c>
      <c r="Y21" s="21">
        <f t="shared" si="15"/>
        <v>5.5199953021316571E-3</v>
      </c>
      <c r="AA21" t="s">
        <v>55</v>
      </c>
      <c r="AB21" s="7" t="str">
        <f t="shared" si="6"/>
        <v>Mn</v>
      </c>
      <c r="AC21" s="7">
        <f t="shared" si="7"/>
        <v>0.63100000000000001</v>
      </c>
      <c r="AE21" t="s">
        <v>131</v>
      </c>
      <c r="AF21">
        <v>0.20499999999999999</v>
      </c>
    </row>
    <row r="22" spans="1:32" x14ac:dyDescent="0.25">
      <c r="A22">
        <v>488</v>
      </c>
      <c r="B22" t="s">
        <v>49</v>
      </c>
      <c r="C22" t="s">
        <v>78</v>
      </c>
      <c r="D22">
        <v>1.2</v>
      </c>
      <c r="E22">
        <v>1.6</v>
      </c>
      <c r="F22">
        <v>1.5</v>
      </c>
      <c r="G22">
        <v>0.7</v>
      </c>
      <c r="H22">
        <v>2</v>
      </c>
      <c r="I22">
        <v>1.5</v>
      </c>
      <c r="J22">
        <v>1.5</v>
      </c>
      <c r="K22">
        <v>1.3</v>
      </c>
      <c r="L22" s="20">
        <f t="shared" si="8"/>
        <v>1.0526315789473684E-2</v>
      </c>
      <c r="M22" s="21">
        <f t="shared" si="9"/>
        <v>1.4035087719298248E-2</v>
      </c>
      <c r="N22" s="20">
        <f t="shared" si="0"/>
        <v>1.7647058823529412E-2</v>
      </c>
      <c r="O22" s="25">
        <f t="shared" si="1"/>
        <v>8.2352941176470577E-3</v>
      </c>
      <c r="P22" s="20">
        <f t="shared" si="10"/>
        <v>2.5420368154718532E-2</v>
      </c>
      <c r="Q22" s="21">
        <f t="shared" si="11"/>
        <v>1.1862838472201981E-2</v>
      </c>
      <c r="R22" s="20">
        <f t="shared" si="2"/>
        <v>1.6666666666666666E-2</v>
      </c>
      <c r="S22" s="25">
        <f t="shared" si="3"/>
        <v>1.2500000000000001E-2</v>
      </c>
      <c r="T22" s="20">
        <f t="shared" si="12"/>
        <v>1.815501477818203E-2</v>
      </c>
      <c r="U22" s="21">
        <f t="shared" si="13"/>
        <v>1.3616261083636522E-2</v>
      </c>
      <c r="V22" s="20">
        <f t="shared" si="4"/>
        <v>1.4150943396226415E-2</v>
      </c>
      <c r="W22" s="25">
        <f t="shared" si="5"/>
        <v>1.2264150943396227E-2</v>
      </c>
      <c r="X22" s="20">
        <f t="shared" si="14"/>
        <v>1.761700628339891E-2</v>
      </c>
      <c r="Y22" s="21">
        <f t="shared" si="15"/>
        <v>1.5268072112279053E-2</v>
      </c>
      <c r="AA22" t="s">
        <v>49</v>
      </c>
      <c r="AB22" s="7" t="str">
        <f t="shared" ref="AB22:AB27" si="16">VLOOKUP(AA22,$AE$7:$AF$40,1,FALSE)</f>
        <v>Fe</v>
      </c>
      <c r="AC22" s="7">
        <f t="shared" ref="AC22:AC27" si="17">IFERROR(VLOOKUP(AA22,$AE$7:$AF$40,2,FALSE),0)</f>
        <v>0.35799999999999998</v>
      </c>
      <c r="AE22" t="s">
        <v>60</v>
      </c>
      <c r="AF22">
        <v>0.17299999999999999</v>
      </c>
    </row>
    <row r="23" spans="1:32" x14ac:dyDescent="0.25">
      <c r="A23">
        <v>612</v>
      </c>
      <c r="B23" t="s">
        <v>64</v>
      </c>
      <c r="C23" t="s">
        <v>78</v>
      </c>
      <c r="D23">
        <v>0.79</v>
      </c>
      <c r="E23">
        <v>0.87</v>
      </c>
      <c r="F23">
        <v>0.21</v>
      </c>
      <c r="G23">
        <v>0.17</v>
      </c>
      <c r="H23">
        <v>0.27</v>
      </c>
      <c r="I23">
        <v>0.32</v>
      </c>
      <c r="J23">
        <v>0.51</v>
      </c>
      <c r="K23">
        <v>0.66</v>
      </c>
      <c r="L23" s="20">
        <f t="shared" si="8"/>
        <v>6.929824561403509E-3</v>
      </c>
      <c r="M23" s="21">
        <f t="shared" si="9"/>
        <v>7.6315789473684215E-3</v>
      </c>
      <c r="N23" s="20">
        <f t="shared" si="0"/>
        <v>2.4705882352941176E-3</v>
      </c>
      <c r="O23" s="25">
        <f t="shared" si="1"/>
        <v>2E-3</v>
      </c>
      <c r="P23" s="20">
        <f t="shared" si="10"/>
        <v>3.5588515416605944E-3</v>
      </c>
      <c r="Q23" s="21">
        <f t="shared" si="11"/>
        <v>2.8809750575347673E-3</v>
      </c>
      <c r="R23" s="20">
        <f t="shared" si="2"/>
        <v>2.2500000000000003E-3</v>
      </c>
      <c r="S23" s="25">
        <f t="shared" si="3"/>
        <v>2.6666666666666666E-3</v>
      </c>
      <c r="T23" s="20">
        <f t="shared" si="12"/>
        <v>2.4509269950545743E-3</v>
      </c>
      <c r="U23" s="21">
        <f t="shared" si="13"/>
        <v>2.9048023645091249E-3</v>
      </c>
      <c r="V23" s="20">
        <f t="shared" si="4"/>
        <v>4.8113207547169808E-3</v>
      </c>
      <c r="W23" s="25">
        <f t="shared" si="5"/>
        <v>6.2264150943396237E-3</v>
      </c>
      <c r="X23" s="20">
        <f t="shared" si="14"/>
        <v>5.989782136355629E-3</v>
      </c>
      <c r="Y23" s="21">
        <f t="shared" si="15"/>
        <v>7.7514827646955192E-3</v>
      </c>
      <c r="AA23" t="s">
        <v>64</v>
      </c>
      <c r="AB23" s="7" t="str">
        <f t="shared" si="16"/>
        <v>Ni</v>
      </c>
      <c r="AC23" s="7">
        <f t="shared" si="17"/>
        <v>0.27300000000000002</v>
      </c>
      <c r="AE23" t="s">
        <v>130</v>
      </c>
      <c r="AF23">
        <v>0.65800000000000003</v>
      </c>
    </row>
    <row r="24" spans="1:32" x14ac:dyDescent="0.25">
      <c r="A24">
        <v>380</v>
      </c>
      <c r="B24" t="s">
        <v>54</v>
      </c>
      <c r="C24" t="s">
        <v>78</v>
      </c>
      <c r="D24">
        <v>3.3</v>
      </c>
      <c r="E24">
        <v>4.2</v>
      </c>
      <c r="F24">
        <v>0.31</v>
      </c>
      <c r="G24">
        <v>0.24</v>
      </c>
      <c r="H24">
        <v>0.33</v>
      </c>
      <c r="I24">
        <v>0.1</v>
      </c>
      <c r="J24">
        <v>1.8</v>
      </c>
      <c r="K24">
        <v>3.2</v>
      </c>
      <c r="L24" s="20">
        <f t="shared" si="8"/>
        <v>2.8947368421052628E-2</v>
      </c>
      <c r="M24" s="21">
        <f t="shared" si="9"/>
        <v>3.6842105263157898E-2</v>
      </c>
      <c r="N24" s="20">
        <f t="shared" si="0"/>
        <v>3.6470588235294112E-3</v>
      </c>
      <c r="O24" s="25">
        <f t="shared" si="1"/>
        <v>2.8235294117647056E-3</v>
      </c>
      <c r="P24" s="20">
        <f t="shared" si="10"/>
        <v>5.2535427519751635E-3</v>
      </c>
      <c r="Q24" s="21">
        <f t="shared" si="11"/>
        <v>4.0672589047549652E-3</v>
      </c>
      <c r="R24" s="20">
        <f t="shared" si="2"/>
        <v>2.7500000000000003E-3</v>
      </c>
      <c r="S24" s="25">
        <f t="shared" si="3"/>
        <v>8.3333333333333339E-4</v>
      </c>
      <c r="T24" s="20">
        <f t="shared" si="12"/>
        <v>2.9955774384000352E-3</v>
      </c>
      <c r="U24" s="21">
        <f t="shared" si="13"/>
        <v>9.0775073890910147E-4</v>
      </c>
      <c r="V24" s="20">
        <f t="shared" si="4"/>
        <v>1.6981132075471698E-2</v>
      </c>
      <c r="W24" s="25">
        <f t="shared" si="5"/>
        <v>3.0188679245283019E-2</v>
      </c>
      <c r="X24" s="20">
        <f t="shared" si="14"/>
        <v>2.114040754007869E-2</v>
      </c>
      <c r="Y24" s="21">
        <f t="shared" si="15"/>
        <v>3.758294673791767E-2</v>
      </c>
      <c r="AA24" t="s">
        <v>54</v>
      </c>
      <c r="AB24" s="7" t="str">
        <f t="shared" si="16"/>
        <v>Cu</v>
      </c>
      <c r="AC24" s="7">
        <f t="shared" si="17"/>
        <v>0.252</v>
      </c>
      <c r="AE24" t="s">
        <v>55</v>
      </c>
      <c r="AF24">
        <v>0.63100000000000001</v>
      </c>
    </row>
    <row r="25" spans="1:32" x14ac:dyDescent="0.25">
      <c r="A25">
        <v>778</v>
      </c>
      <c r="B25" t="s">
        <v>58</v>
      </c>
      <c r="C25" t="s">
        <v>78</v>
      </c>
      <c r="D25">
        <v>4.4000000000000004</v>
      </c>
      <c r="E25">
        <v>5.5</v>
      </c>
      <c r="F25">
        <v>1.1000000000000001</v>
      </c>
      <c r="G25">
        <v>0.8</v>
      </c>
      <c r="H25">
        <v>1.1000000000000001</v>
      </c>
      <c r="I25">
        <v>1.3</v>
      </c>
      <c r="J25">
        <v>2.7</v>
      </c>
      <c r="K25">
        <v>4.0999999999999996</v>
      </c>
      <c r="L25" s="20">
        <f t="shared" si="8"/>
        <v>3.8596491228070177E-2</v>
      </c>
      <c r="M25" s="21">
        <f t="shared" si="9"/>
        <v>4.8245614035087724E-2</v>
      </c>
      <c r="N25" s="20">
        <f t="shared" si="0"/>
        <v>1.2941176470588237E-2</v>
      </c>
      <c r="O25" s="25">
        <f t="shared" si="1"/>
        <v>9.4117647058823539E-3</v>
      </c>
      <c r="P25" s="20">
        <f t="shared" si="10"/>
        <v>1.8641603313460261E-2</v>
      </c>
      <c r="Q25" s="21">
        <f t="shared" si="11"/>
        <v>1.3557529682516552E-2</v>
      </c>
      <c r="R25" s="20">
        <f t="shared" si="2"/>
        <v>9.1666666666666667E-3</v>
      </c>
      <c r="S25" s="25">
        <f t="shared" si="3"/>
        <v>1.0833333333333334E-2</v>
      </c>
      <c r="T25" s="20">
        <f t="shared" si="12"/>
        <v>9.9852581280001178E-3</v>
      </c>
      <c r="U25" s="21">
        <f t="shared" si="13"/>
        <v>1.180075960581832E-2</v>
      </c>
      <c r="V25" s="20">
        <f t="shared" si="4"/>
        <v>2.5471698113207548E-2</v>
      </c>
      <c r="W25" s="25">
        <f t="shared" si="5"/>
        <v>3.8679245283018866E-2</v>
      </c>
      <c r="X25" s="20">
        <f t="shared" si="14"/>
        <v>3.1710611310118035E-2</v>
      </c>
      <c r="Y25" s="21">
        <f t="shared" si="15"/>
        <v>4.8153150507957015E-2</v>
      </c>
      <c r="AA25" t="s">
        <v>58</v>
      </c>
      <c r="AB25" s="7" t="str">
        <f t="shared" si="16"/>
        <v>Zn</v>
      </c>
      <c r="AC25" s="7">
        <f t="shared" si="17"/>
        <v>0.245</v>
      </c>
      <c r="AE25" t="s">
        <v>62</v>
      </c>
      <c r="AF25">
        <v>0.41699999999999998</v>
      </c>
    </row>
    <row r="26" spans="1:32" x14ac:dyDescent="0.25">
      <c r="A26">
        <v>298</v>
      </c>
      <c r="B26" t="s">
        <v>44</v>
      </c>
      <c r="C26" t="s">
        <v>78</v>
      </c>
      <c r="F26">
        <v>8.4000000000000005E-2</v>
      </c>
      <c r="G26">
        <v>0.16</v>
      </c>
      <c r="H26">
        <v>3.9</v>
      </c>
      <c r="I26">
        <v>5.3</v>
      </c>
      <c r="J26">
        <v>0.96</v>
      </c>
      <c r="K26">
        <v>2.92</v>
      </c>
      <c r="L26" s="20">
        <f t="shared" si="8"/>
        <v>0</v>
      </c>
      <c r="M26" s="21">
        <f t="shared" si="9"/>
        <v>0</v>
      </c>
      <c r="N26" s="20">
        <f t="shared" si="0"/>
        <v>9.8823529411764697E-4</v>
      </c>
      <c r="O26" s="25">
        <f t="shared" si="1"/>
        <v>1.8823529411764709E-3</v>
      </c>
      <c r="P26" s="20">
        <f t="shared" si="10"/>
        <v>1.423540616664238E-3</v>
      </c>
      <c r="Q26" s="21">
        <f t="shared" si="11"/>
        <v>2.7115059365033101E-3</v>
      </c>
      <c r="R26" s="20">
        <f t="shared" si="2"/>
        <v>3.2500000000000001E-2</v>
      </c>
      <c r="S26" s="25">
        <f t="shared" si="3"/>
        <v>4.4166666666666667E-2</v>
      </c>
      <c r="T26" s="20">
        <f t="shared" si="12"/>
        <v>3.5402278817454953E-2</v>
      </c>
      <c r="U26" s="21">
        <f t="shared" si="13"/>
        <v>4.811078916218238E-2</v>
      </c>
      <c r="V26" s="20">
        <f t="shared" si="4"/>
        <v>9.0566037735849061E-3</v>
      </c>
      <c r="W26" s="25">
        <f t="shared" si="5"/>
        <v>2.7547169811320753E-2</v>
      </c>
      <c r="X26" s="20">
        <f t="shared" si="14"/>
        <v>1.1274884021375301E-2</v>
      </c>
      <c r="Y26" s="21">
        <f t="shared" si="15"/>
        <v>3.429443889834987E-2</v>
      </c>
      <c r="AA26" t="s">
        <v>44</v>
      </c>
      <c r="AB26" s="7" t="str">
        <f t="shared" si="16"/>
        <v>As</v>
      </c>
      <c r="AC26" s="7">
        <f t="shared" si="17"/>
        <v>0.42699999999999999</v>
      </c>
      <c r="AE26" t="s">
        <v>132</v>
      </c>
      <c r="AF26">
        <v>0.34799999999999998</v>
      </c>
    </row>
    <row r="27" spans="1:32" x14ac:dyDescent="0.25">
      <c r="A27">
        <v>307</v>
      </c>
      <c r="B27" t="s">
        <v>86</v>
      </c>
      <c r="C27" t="s">
        <v>78</v>
      </c>
      <c r="D27">
        <v>1.1000000000000001</v>
      </c>
      <c r="E27">
        <v>0.9</v>
      </c>
      <c r="F27">
        <v>3.4</v>
      </c>
      <c r="G27">
        <v>1.1000000000000001</v>
      </c>
      <c r="H27">
        <v>5.3</v>
      </c>
      <c r="I27">
        <v>4.9000000000000004</v>
      </c>
      <c r="J27">
        <v>3</v>
      </c>
      <c r="K27">
        <v>2.9</v>
      </c>
      <c r="L27" s="20">
        <f t="shared" si="8"/>
        <v>9.6491228070175444E-3</v>
      </c>
      <c r="M27" s="21">
        <f t="shared" si="9"/>
        <v>7.8947368421052634E-3</v>
      </c>
      <c r="N27" s="20">
        <f t="shared" si="0"/>
        <v>3.9999999999999994E-2</v>
      </c>
      <c r="O27" s="25">
        <f t="shared" si="1"/>
        <v>1.2941176470588237E-2</v>
      </c>
      <c r="P27" s="20">
        <f t="shared" si="10"/>
        <v>5.7619501150695342E-2</v>
      </c>
      <c r="Q27" s="21">
        <f t="shared" si="11"/>
        <v>1.8641603313460261E-2</v>
      </c>
      <c r="R27" s="20">
        <f t="shared" si="2"/>
        <v>4.4166666666666667E-2</v>
      </c>
      <c r="S27" s="25">
        <f t="shared" si="3"/>
        <v>4.0833333333333333E-2</v>
      </c>
      <c r="T27" s="20">
        <f t="shared" si="12"/>
        <v>4.811078916218238E-2</v>
      </c>
      <c r="U27" s="21">
        <f t="shared" si="13"/>
        <v>4.4479786206545975E-2</v>
      </c>
      <c r="V27" s="20">
        <f t="shared" si="4"/>
        <v>2.8301886792452831E-2</v>
      </c>
      <c r="W27" s="25">
        <f t="shared" si="5"/>
        <v>2.7358490566037737E-2</v>
      </c>
      <c r="X27" s="20">
        <f t="shared" si="14"/>
        <v>3.5234012566797819E-2</v>
      </c>
      <c r="Y27" s="21">
        <f t="shared" si="15"/>
        <v>3.4059545481237886E-2</v>
      </c>
      <c r="AA27" t="s">
        <v>86</v>
      </c>
      <c r="AB27" s="7" t="e">
        <f t="shared" si="16"/>
        <v>#N/A</v>
      </c>
      <c r="AC27" s="7">
        <f t="shared" si="17"/>
        <v>0</v>
      </c>
      <c r="AE27" t="s">
        <v>64</v>
      </c>
      <c r="AF27">
        <v>0.27300000000000002</v>
      </c>
    </row>
    <row r="28" spans="1:32" x14ac:dyDescent="0.25">
      <c r="A28">
        <v>300</v>
      </c>
      <c r="B28" t="s">
        <v>45</v>
      </c>
      <c r="C28" t="s">
        <v>78</v>
      </c>
      <c r="D28">
        <v>21.9</v>
      </c>
      <c r="E28">
        <v>27.3</v>
      </c>
      <c r="F28">
        <v>1.4</v>
      </c>
      <c r="G28">
        <v>1.3</v>
      </c>
      <c r="H28">
        <v>4.0999999999999996</v>
      </c>
      <c r="I28">
        <v>5</v>
      </c>
      <c r="J28">
        <v>11.9</v>
      </c>
      <c r="K28">
        <v>20.9</v>
      </c>
      <c r="L28" s="20">
        <f t="shared" si="8"/>
        <v>0.19210526315789472</v>
      </c>
      <c r="M28" s="21">
        <f t="shared" si="9"/>
        <v>0.23947368421052634</v>
      </c>
      <c r="N28" s="20">
        <f t="shared" si="0"/>
        <v>1.6470588235294115E-2</v>
      </c>
      <c r="O28" s="25">
        <f t="shared" si="1"/>
        <v>1.5294117647058824E-2</v>
      </c>
      <c r="P28" s="20">
        <f t="shared" si="10"/>
        <v>2.3725676944403962E-2</v>
      </c>
      <c r="Q28" s="21">
        <f t="shared" si="11"/>
        <v>2.2030985734089396E-2</v>
      </c>
      <c r="R28" s="20">
        <f t="shared" si="2"/>
        <v>3.4166666666666665E-2</v>
      </c>
      <c r="S28" s="25">
        <f t="shared" si="3"/>
        <v>4.1666666666666671E-2</v>
      </c>
      <c r="T28" s="20">
        <f t="shared" si="12"/>
        <v>3.7217780295273159E-2</v>
      </c>
      <c r="U28" s="21">
        <f t="shared" si="13"/>
        <v>4.5387536945455074E-2</v>
      </c>
      <c r="V28" s="20">
        <f t="shared" si="4"/>
        <v>0.11226415094339622</v>
      </c>
      <c r="W28" s="25">
        <f t="shared" si="5"/>
        <v>0.1971698113207547</v>
      </c>
      <c r="X28" s="20">
        <f t="shared" si="14"/>
        <v>0.13976158318163134</v>
      </c>
      <c r="Y28" s="21">
        <f t="shared" si="15"/>
        <v>0.24546362088202475</v>
      </c>
      <c r="AA28" t="s">
        <v>45</v>
      </c>
      <c r="AB28" s="7" t="str">
        <f>VLOOKUP(AA28,$AE$7:$AF$40,1,FALSE)</f>
        <v>Ba</v>
      </c>
      <c r="AC28" s="7">
        <f>IFERROR(VLOOKUP(AA28,$AE$7:$AF$40,2,FALSE),0)</f>
        <v>0.11700000000000001</v>
      </c>
      <c r="AE28" t="s">
        <v>30</v>
      </c>
      <c r="AF28">
        <v>1.0329999999999999</v>
      </c>
    </row>
    <row r="29" spans="1:32" x14ac:dyDescent="0.25">
      <c r="A29">
        <v>520</v>
      </c>
      <c r="B29" t="s">
        <v>65</v>
      </c>
      <c r="C29" t="s">
        <v>78</v>
      </c>
      <c r="D29">
        <v>2.2999999999999998</v>
      </c>
      <c r="E29">
        <v>2.5</v>
      </c>
      <c r="F29">
        <v>0.86</v>
      </c>
      <c r="G29">
        <v>0.81</v>
      </c>
      <c r="H29">
        <v>7.8</v>
      </c>
      <c r="I29">
        <v>10.3</v>
      </c>
      <c r="J29">
        <v>3.3</v>
      </c>
      <c r="K29">
        <v>5.6</v>
      </c>
      <c r="L29" s="20">
        <f t="shared" si="8"/>
        <v>2.0175438596491228E-2</v>
      </c>
      <c r="M29" s="21">
        <f t="shared" si="9"/>
        <v>2.1929824561403508E-2</v>
      </c>
      <c r="N29" s="20">
        <f t="shared" si="0"/>
        <v>1.011764705882353E-2</v>
      </c>
      <c r="O29" s="25">
        <f t="shared" si="1"/>
        <v>9.5294117647058835E-3</v>
      </c>
      <c r="P29" s="20">
        <f t="shared" si="10"/>
        <v>1.4574344408705293E-2</v>
      </c>
      <c r="Q29" s="21">
        <f t="shared" si="11"/>
        <v>1.372699880354801E-2</v>
      </c>
      <c r="R29" s="20">
        <f t="shared" si="2"/>
        <v>6.5000000000000002E-2</v>
      </c>
      <c r="S29" s="25">
        <f t="shared" si="3"/>
        <v>8.5833333333333331E-2</v>
      </c>
      <c r="T29" s="20">
        <f t="shared" si="12"/>
        <v>7.0804557634909907E-2</v>
      </c>
      <c r="U29" s="21">
        <f t="shared" si="13"/>
        <v>9.3498326107637461E-2</v>
      </c>
      <c r="V29" s="20">
        <f t="shared" si="4"/>
        <v>3.113207547169811E-2</v>
      </c>
      <c r="W29" s="25">
        <f t="shared" si="5"/>
        <v>5.2830188679245285E-2</v>
      </c>
      <c r="X29" s="20">
        <f t="shared" si="14"/>
        <v>3.8757413823477596E-2</v>
      </c>
      <c r="Y29" s="21">
        <f t="shared" si="15"/>
        <v>6.5770156791355922E-2</v>
      </c>
      <c r="AA29" t="s">
        <v>65</v>
      </c>
      <c r="AB29" s="7" t="str">
        <f>VLOOKUP(AA29,$AE$7:$AF$40,1,FALSE)</f>
        <v>Pb</v>
      </c>
      <c r="AC29" s="7">
        <f>IFERROR(VLOOKUP(AA29,$AE$7:$AF$40,2,FALSE),0)</f>
        <v>0.11600000000000001</v>
      </c>
      <c r="AE29" t="s">
        <v>65</v>
      </c>
      <c r="AF29">
        <v>0.11600000000000001</v>
      </c>
    </row>
    <row r="30" spans="1:32" x14ac:dyDescent="0.25">
      <c r="A30">
        <v>2668</v>
      </c>
      <c r="B30" s="1" t="s">
        <v>71</v>
      </c>
      <c r="C30" t="s">
        <v>92</v>
      </c>
      <c r="D30">
        <v>0</v>
      </c>
      <c r="F30">
        <v>0</v>
      </c>
      <c r="H30">
        <v>0</v>
      </c>
      <c r="J30">
        <v>0</v>
      </c>
      <c r="L30" s="20">
        <f t="shared" ref="L30:L31" si="18">D30/$D$7*100</f>
        <v>0</v>
      </c>
      <c r="M30" s="21"/>
      <c r="N30" s="20">
        <f>F30/$F$7*100</f>
        <v>0</v>
      </c>
      <c r="O30" s="25"/>
      <c r="P30" s="20">
        <f t="shared" si="10"/>
        <v>0</v>
      </c>
      <c r="Q30" s="21"/>
      <c r="R30" s="20">
        <f>H30/$H$7*100</f>
        <v>0</v>
      </c>
      <c r="S30" s="25"/>
      <c r="T30" s="20">
        <f t="shared" si="12"/>
        <v>0</v>
      </c>
      <c r="U30" s="21"/>
      <c r="V30" s="20">
        <f>J30/$J$7*100</f>
        <v>0</v>
      </c>
      <c r="W30" s="25"/>
      <c r="X30" s="20">
        <f t="shared" si="14"/>
        <v>0</v>
      </c>
      <c r="Y30" s="21"/>
      <c r="AB30" s="7"/>
      <c r="AC30" s="7"/>
      <c r="AE30" t="s">
        <v>63</v>
      </c>
      <c r="AF30">
        <v>0.22600000000000001</v>
      </c>
    </row>
    <row r="31" spans="1:32" x14ac:dyDescent="0.25">
      <c r="A31">
        <v>2669</v>
      </c>
      <c r="B31" s="1" t="s">
        <v>117</v>
      </c>
      <c r="C31" t="s">
        <v>92</v>
      </c>
      <c r="D31">
        <f>0.6*D8</f>
        <v>3060</v>
      </c>
      <c r="F31">
        <f>0.6*F8</f>
        <v>1878</v>
      </c>
      <c r="H31">
        <f>0.6*H8</f>
        <v>3780</v>
      </c>
      <c r="J31">
        <f>0.6*J8</f>
        <v>2880</v>
      </c>
      <c r="L31" s="20">
        <f t="shared" si="18"/>
        <v>26.842105263157894</v>
      </c>
      <c r="M31" s="21"/>
      <c r="N31" s="20">
        <f>F31/$F$7*100</f>
        <v>22.094117647058823</v>
      </c>
      <c r="O31" s="25"/>
      <c r="P31" s="20">
        <f t="shared" si="10"/>
        <v>31.826300929707603</v>
      </c>
      <c r="Q31" s="21"/>
      <c r="R31" s="20">
        <f>H31/$H$7*100</f>
        <v>31.5</v>
      </c>
      <c r="S31" s="25"/>
      <c r="T31" s="20">
        <f t="shared" si="12"/>
        <v>34.312977930764035</v>
      </c>
      <c r="U31" s="21"/>
      <c r="V31" s="20">
        <f>J31/$J$7*100</f>
        <v>27.169811320754718</v>
      </c>
      <c r="W31" s="25"/>
      <c r="X31" s="20">
        <f t="shared" si="14"/>
        <v>33.824652064125907</v>
      </c>
      <c r="Y31" s="21"/>
      <c r="AB31" s="7"/>
      <c r="AC31" s="7"/>
      <c r="AE31" t="s">
        <v>67</v>
      </c>
      <c r="AF31">
        <v>9.4E-2</v>
      </c>
    </row>
    <row r="32" spans="1:32" x14ac:dyDescent="0.25">
      <c r="A32">
        <v>2670</v>
      </c>
      <c r="B32" s="1" t="s">
        <v>88</v>
      </c>
      <c r="C32" t="s">
        <v>92</v>
      </c>
      <c r="L32" s="18">
        <f>IF(L35&lt;0, L36, L36-L35/96*16)</f>
        <v>6.7247017543859644E-2</v>
      </c>
      <c r="M32" s="19"/>
      <c r="N32" s="18">
        <f>IF(N35&lt;0, N36, N36-N35/96*16)</f>
        <v>2.001E-2</v>
      </c>
      <c r="O32" s="15"/>
      <c r="P32" s="20">
        <f t="shared" si="10"/>
        <v>0</v>
      </c>
      <c r="Q32" s="21"/>
      <c r="R32" s="18">
        <f>IF(R35&lt;0, R36, R36-R35/96*16)</f>
        <v>4.0680499999999994E-2</v>
      </c>
      <c r="S32" s="15"/>
      <c r="T32" s="20">
        <f t="shared" si="12"/>
        <v>0</v>
      </c>
      <c r="U32" s="21"/>
      <c r="V32" s="18">
        <f>IF(V35&lt;0, V36, V36-V35/96*16)</f>
        <v>5.0538867924528302E-2</v>
      </c>
      <c r="W32" s="15"/>
      <c r="X32" s="20">
        <f t="shared" si="14"/>
        <v>0</v>
      </c>
      <c r="Y32" s="21"/>
      <c r="AB32" s="7"/>
      <c r="AC32" s="7"/>
      <c r="AE32" t="s">
        <v>66</v>
      </c>
      <c r="AF32">
        <v>0.26300000000000001</v>
      </c>
    </row>
    <row r="33" spans="1:32" x14ac:dyDescent="0.25">
      <c r="A33">
        <v>2671</v>
      </c>
      <c r="B33" s="1" t="s">
        <v>74</v>
      </c>
      <c r="C33" t="s">
        <v>92</v>
      </c>
      <c r="D33">
        <f>IF(D7-D38&lt;0, 0, D7-D38)</f>
        <v>2494.3600000000006</v>
      </c>
      <c r="F33">
        <f>IF(F7-F38&lt;0, 0, F7-F38)</f>
        <v>2599.2200000000012</v>
      </c>
      <c r="H33">
        <f>IF(H7-H38&lt;0, 0, H7-H38)</f>
        <v>983.76000000000022</v>
      </c>
      <c r="J33">
        <f>IF(J7-J38&lt;0, 0, J7-J38)</f>
        <v>2085.5</v>
      </c>
      <c r="L33" s="20">
        <f>100-L38</f>
        <v>21.813103859649104</v>
      </c>
      <c r="M33" s="19"/>
      <c r="N33" s="20">
        <f>100-N38</f>
        <v>30.559048823529395</v>
      </c>
      <c r="O33" s="15"/>
      <c r="P33" s="20">
        <f t="shared" si="10"/>
        <v>44.048752876738355</v>
      </c>
      <c r="Q33" s="21"/>
      <c r="R33" s="20">
        <f>100-R38</f>
        <v>8.1573194999999714</v>
      </c>
      <c r="S33" s="15"/>
      <c r="T33" s="20">
        <f t="shared" si="12"/>
        <v>8.9300886690921786</v>
      </c>
      <c r="U33" s="21"/>
      <c r="V33" s="20">
        <f>100-V38</f>
        <v>19.623989433962237</v>
      </c>
      <c r="W33" s="15"/>
      <c r="X33" s="20">
        <f t="shared" si="14"/>
        <v>24.49351106935228</v>
      </c>
      <c r="Y33" s="21"/>
      <c r="AB33" s="7"/>
      <c r="AC33" s="7"/>
      <c r="AE33" t="s">
        <v>68</v>
      </c>
      <c r="AF33">
        <v>0.40500000000000003</v>
      </c>
    </row>
    <row r="34" spans="1:32" x14ac:dyDescent="0.25">
      <c r="L34" s="18"/>
      <c r="M34" s="19"/>
      <c r="N34" s="18"/>
      <c r="O34" s="15"/>
      <c r="P34" s="18"/>
      <c r="Q34" s="19"/>
      <c r="R34" s="18"/>
      <c r="S34" s="15"/>
      <c r="T34" s="18"/>
      <c r="U34" s="19"/>
      <c r="V34" s="18"/>
      <c r="W34" s="15"/>
      <c r="X34" s="18"/>
      <c r="Y34" s="19"/>
      <c r="AE34" t="s">
        <v>69</v>
      </c>
      <c r="AF34">
        <v>1.139</v>
      </c>
    </row>
    <row r="35" spans="1:32" x14ac:dyDescent="0.25">
      <c r="B35" s="1" t="s">
        <v>87</v>
      </c>
      <c r="C35" s="7"/>
      <c r="L35" s="22">
        <f>L17-L10/2/18*96</f>
        <v>-3.4561403508771926</v>
      </c>
      <c r="M35" s="19"/>
      <c r="N35" s="22">
        <f>N17-N10/2/18*96</f>
        <v>-1.5686274509803924</v>
      </c>
      <c r="O35" s="15"/>
      <c r="P35" s="18"/>
      <c r="Q35" s="19"/>
      <c r="R35" s="22">
        <f>R17-R10/2/18*96</f>
        <v>-0.66666666666666652</v>
      </c>
      <c r="S35" s="15"/>
      <c r="T35" s="18"/>
      <c r="U35" s="19"/>
      <c r="V35" s="22">
        <f>V17-V10/2/18*96</f>
        <v>-2.1698113207547172</v>
      </c>
      <c r="W35" s="15"/>
      <c r="X35" s="18"/>
      <c r="Y35" s="19"/>
      <c r="AE35" t="s">
        <v>70</v>
      </c>
      <c r="AF35">
        <v>0.20200000000000001</v>
      </c>
    </row>
    <row r="36" spans="1:32" x14ac:dyDescent="0.25">
      <c r="B36" s="1" t="s">
        <v>73</v>
      </c>
      <c r="L36" s="18">
        <f>SUMPRODUCT(L18:L29,AC18:AC29)</f>
        <v>6.7247017543859644E-2</v>
      </c>
      <c r="M36" s="19"/>
      <c r="N36" s="18">
        <f>SUMPRODUCT(N18:N29,AC18:AC29)</f>
        <v>2.001E-2</v>
      </c>
      <c r="O36" s="15"/>
      <c r="P36" s="18"/>
      <c r="Q36" s="19"/>
      <c r="R36" s="18">
        <f>SUMPRODUCT(R18:R29,AC18:AC29)</f>
        <v>4.0680499999999994E-2</v>
      </c>
      <c r="S36" s="15"/>
      <c r="T36" s="18"/>
      <c r="U36" s="19"/>
      <c r="V36" s="18">
        <f>SUMPRODUCT(V18:V29,AC18:AC29)</f>
        <v>5.0538867924528302E-2</v>
      </c>
      <c r="W36" s="15"/>
      <c r="X36" s="18"/>
      <c r="Y36" s="19"/>
      <c r="AE36" t="s">
        <v>61</v>
      </c>
      <c r="AF36">
        <v>0.183</v>
      </c>
    </row>
    <row r="37" spans="1:32" x14ac:dyDescent="0.25">
      <c r="L37" s="18"/>
      <c r="M37" s="19"/>
      <c r="N37" s="18"/>
      <c r="O37" s="15"/>
      <c r="P37" s="18"/>
      <c r="Q37" s="19"/>
      <c r="R37" s="18"/>
      <c r="S37" s="15"/>
      <c r="T37" s="18"/>
      <c r="U37" s="19"/>
      <c r="V37" s="18"/>
      <c r="W37" s="15"/>
      <c r="X37" s="18"/>
      <c r="Y37" s="19"/>
      <c r="AE37" t="s">
        <v>51</v>
      </c>
      <c r="AF37">
        <v>0.66900000000000004</v>
      </c>
    </row>
    <row r="38" spans="1:32" ht="15.75" thickBot="1" x14ac:dyDescent="0.3">
      <c r="B38" s="1" t="s">
        <v>80</v>
      </c>
      <c r="D38">
        <f>SUM(D8:D32)-D15-D12</f>
        <v>8905.64</v>
      </c>
      <c r="F38">
        <f>SUM(F8:F32)-F15-F12</f>
        <v>5900.7799999999988</v>
      </c>
      <c r="H38">
        <f>SUM(H8:H32)-H15-H12</f>
        <v>11016.24</v>
      </c>
      <c r="J38">
        <f>SUM(J8:J32)-J15-J12</f>
        <v>8514.5</v>
      </c>
      <c r="L38">
        <f>SUM(L8:L32)-L15-L12</f>
        <v>78.186896140350896</v>
      </c>
      <c r="M38" s="23"/>
      <c r="N38">
        <f>SUM(N8:N32)-N15-N12</f>
        <v>69.440951176470605</v>
      </c>
      <c r="O38" s="26"/>
      <c r="P38" s="29"/>
      <c r="Q38" s="23"/>
      <c r="R38">
        <f>SUM(R8:R32)-R15-R12</f>
        <v>91.842680500000029</v>
      </c>
      <c r="S38" s="26"/>
      <c r="T38" s="29"/>
      <c r="U38" s="23"/>
      <c r="V38">
        <f>SUM(V8:V32)-V15-V12</f>
        <v>80.376010566037763</v>
      </c>
      <c r="W38" s="26"/>
      <c r="X38" s="29"/>
      <c r="Y38" s="23"/>
      <c r="AE38" t="s">
        <v>53</v>
      </c>
      <c r="AF38">
        <v>0.78500000000000003</v>
      </c>
    </row>
    <row r="39" spans="1:32" x14ac:dyDescent="0.25">
      <c r="Z39" s="1" t="s">
        <v>139</v>
      </c>
      <c r="AE39" t="s">
        <v>58</v>
      </c>
      <c r="AF39">
        <v>0.245</v>
      </c>
    </row>
    <row r="40" spans="1:32" x14ac:dyDescent="0.25">
      <c r="Z40" s="1" t="s">
        <v>138</v>
      </c>
      <c r="AE40" t="s">
        <v>72</v>
      </c>
      <c r="AF40">
        <v>0.35099999999999998</v>
      </c>
    </row>
    <row r="42" spans="1:32" x14ac:dyDescent="0.25">
      <c r="Z42" s="1" t="s">
        <v>137</v>
      </c>
    </row>
    <row r="43" spans="1:32" x14ac:dyDescent="0.25">
      <c r="Z43" s="1" t="s">
        <v>136</v>
      </c>
    </row>
    <row r="44" spans="1:32" x14ac:dyDescent="0.25">
      <c r="Z44" s="1" t="s">
        <v>135</v>
      </c>
    </row>
    <row r="45" spans="1:32" x14ac:dyDescent="0.25">
      <c r="Z45" s="1" t="s">
        <v>134</v>
      </c>
    </row>
    <row r="46" spans="1:32" x14ac:dyDescent="0.25">
      <c r="Z46" s="1" t="s">
        <v>133</v>
      </c>
    </row>
    <row r="48" spans="1:32" x14ac:dyDescent="0.25">
      <c r="Z48" s="36" t="s">
        <v>140</v>
      </c>
      <c r="AA48" s="36"/>
      <c r="AB48" s="36" t="s">
        <v>141</v>
      </c>
      <c r="AC48" s="36"/>
    </row>
    <row r="49" spans="26:29" x14ac:dyDescent="0.25">
      <c r="Z49" s="34" t="s">
        <v>102</v>
      </c>
      <c r="AA49" s="34" t="s">
        <v>142</v>
      </c>
      <c r="AB49" s="34" t="s">
        <v>102</v>
      </c>
      <c r="AC49" s="34" t="s">
        <v>142</v>
      </c>
    </row>
    <row r="50" spans="26:29" x14ac:dyDescent="0.25">
      <c r="Z50" s="35">
        <v>784</v>
      </c>
      <c r="AA50" s="35" t="s">
        <v>143</v>
      </c>
      <c r="AB50" s="35">
        <v>294</v>
      </c>
      <c r="AC50" s="35" t="s">
        <v>144</v>
      </c>
    </row>
    <row r="51" spans="26:29" x14ac:dyDescent="0.25">
      <c r="Z51" s="35">
        <v>795</v>
      </c>
      <c r="AA51" s="35" t="s">
        <v>145</v>
      </c>
      <c r="AB51" s="35">
        <v>337</v>
      </c>
      <c r="AC51" s="35" t="s">
        <v>146</v>
      </c>
    </row>
    <row r="52" spans="26:29" x14ac:dyDescent="0.25">
      <c r="Z52" s="35">
        <v>613</v>
      </c>
      <c r="AA52" s="35" t="s">
        <v>147</v>
      </c>
      <c r="AB52" s="35"/>
      <c r="AC52" s="35"/>
    </row>
    <row r="53" spans="26:29" x14ac:dyDescent="0.25">
      <c r="Z53" s="35">
        <v>666</v>
      </c>
      <c r="AA53" s="35" t="s">
        <v>148</v>
      </c>
      <c r="AB53" s="35">
        <v>665</v>
      </c>
      <c r="AC53" s="35" t="s">
        <v>149</v>
      </c>
    </row>
    <row r="54" spans="26:29" x14ac:dyDescent="0.25">
      <c r="Z54" s="35">
        <v>669</v>
      </c>
      <c r="AA54" s="35" t="s">
        <v>150</v>
      </c>
      <c r="AB54" s="35">
        <v>2302</v>
      </c>
      <c r="AC54" s="35" t="s">
        <v>151</v>
      </c>
    </row>
    <row r="55" spans="26:29" x14ac:dyDescent="0.25">
      <c r="Z55" s="35">
        <v>785</v>
      </c>
      <c r="AA55" s="35" t="s">
        <v>152</v>
      </c>
      <c r="AB55" s="35">
        <v>696</v>
      </c>
      <c r="AC55" s="35" t="s">
        <v>153</v>
      </c>
    </row>
    <row r="56" spans="26:29" x14ac:dyDescent="0.25">
      <c r="Z56" s="35">
        <v>699</v>
      </c>
      <c r="AA56" s="35" t="s">
        <v>154</v>
      </c>
      <c r="AB56" s="35">
        <v>700</v>
      </c>
      <c r="AC56" s="35" t="s">
        <v>155</v>
      </c>
    </row>
  </sheetData>
  <mergeCells count="18">
    <mergeCell ref="L3:M3"/>
    <mergeCell ref="L6:M6"/>
    <mergeCell ref="N6:Q6"/>
    <mergeCell ref="R6:U6"/>
    <mergeCell ref="V6:Y6"/>
    <mergeCell ref="D6:E6"/>
    <mergeCell ref="F6:G6"/>
    <mergeCell ref="H6:I6"/>
    <mergeCell ref="J6:K6"/>
    <mergeCell ref="D3:E3"/>
    <mergeCell ref="F3:G3"/>
    <mergeCell ref="H3:I3"/>
    <mergeCell ref="J3:K3"/>
    <mergeCell ref="Z48:AA48"/>
    <mergeCell ref="AB48:AC48"/>
    <mergeCell ref="N3:Q3"/>
    <mergeCell ref="R3:U3"/>
    <mergeCell ref="V3:Y3"/>
  </mergeCells>
  <pageMargins left="0.7" right="0.7" top="0.75" bottom="0.75" header="0.3" footer="0.3"/>
  <pageSetup orientation="portrait" horizontalDpi="4294967293" verticalDpi="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2016-02-25T05:00:00+00:00</Document_x0020_Creation_x0020_Date>
    <EPA_x0020_Office xmlns="4ffa91fb-a0ff-4ac5-b2db-65c790d184a4">OTAQ</EPA_x0020_Office>
    <CategoryDescription xmlns="http://schemas.microsoft.com/sharepoint.v3" xsi:nil="true"/>
    <Identifier xmlns="4ffa91fb-a0ff-4ac5-b2db-65c790d184a4" xsi:nil="true"/>
    <_Coverage xmlns="http://schemas.microsoft.com/sharepoint/v3/fields" xsi:nil="true"/>
    <Creator xmlns="4ffa91fb-a0ff-4ac5-b2db-65c790d184a4">
      <UserInfo>
        <DisplayName>Sonntag, Darrell</DisplayName>
        <AccountId>3209</AccountId>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Reference_x0020_No xmlns="8f75adca-0fe3-4657-b07a-186b256b984e" xsi:nil="true"/>
    <Ref_x0020_No xmlns="8f75adca-0fe3-4657-b07a-186b256b984e">839</Ref_x0020_No>
    <Reviewer xmlns="8f75adca-0fe3-4657-b07a-186b256b984e">Amara Holder and Darrell Sonntag</Reviewer>
    <Status xmlns="8f75adca-0fe3-4657-b07a-186b256b984e">Done</Status>
    <Instructions xmlns="8f75adca-0fe3-4657-b07a-186b256b984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7C521BCFB1E584082B27A1B811DA110" ma:contentTypeVersion="29" ma:contentTypeDescription="Create a new document." ma:contentTypeScope="" ma:versionID="edb0043d5c9bf11c8ec915d1d0cada07">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7d7b659b-c050-4388-b6f3-49109a48db57" xmlns:ns6="8f75adca-0fe3-4657-b07a-186b256b984e" targetNamespace="http://schemas.microsoft.com/office/2006/metadata/properties" ma:root="true" ma:fieldsID="1123a9b0a3f0174ab90aa363147b30f2" ns1:_="" ns2:_="" ns3:_="" ns4:_="" ns5:_="" ns6:_="">
    <xsd:import namespace="http://schemas.microsoft.com/sharepoint/v3"/>
    <xsd:import namespace="4ffa91fb-a0ff-4ac5-b2db-65c790d184a4"/>
    <xsd:import namespace="http://schemas.microsoft.com/sharepoint.v3"/>
    <xsd:import namespace="http://schemas.microsoft.com/sharepoint/v3/fields"/>
    <xsd:import namespace="7d7b659b-c050-4388-b6f3-49109a48db57"/>
    <xsd:import namespace="8f75adca-0fe3-4657-b07a-186b256b984e"/>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Reference_x0020_No" minOccurs="0"/>
                <xsd:element ref="ns6:Ref_x0020_No" minOccurs="0"/>
                <xsd:element ref="ns6:Reviewer" minOccurs="0"/>
                <xsd:element ref="ns6:Status" minOccurs="0"/>
                <xsd:element ref="ns5:LastSharedByUser" minOccurs="0"/>
                <xsd:element ref="ns5:LastSharedByTime" minOccurs="0"/>
                <xsd:element ref="ns6:Instructions" minOccurs="0"/>
                <xsd:element ref="ns6:MediaServiceMetadata" minOccurs="0"/>
                <xsd:element ref="ns6:MediaServiceFastMetadata" minOccurs="0"/>
                <xsd:element ref="ns6:MediaServiceAutoTags" minOccurs="0"/>
                <xsd:element ref="ns6: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ee8ad1b5-879f-4067-9706-71307984bf0c}" ma:internalName="TaxCatchAllLabel" ma:readOnly="true" ma:showField="CatchAllDataLabel"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ee8ad1b5-879f-4067-9706-71307984bf0c}" ma:internalName="TaxCatchAll" ma:showField="CatchAllData"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d7b659b-c050-4388-b6f3-49109a48db57"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5" nillable="true" ma:displayName="Last Shared By User" ma:description="" ma:internalName="LastSharedByUser" ma:readOnly="true">
      <xsd:simpleType>
        <xsd:restriction base="dms:Note">
          <xsd:maxLength value="255"/>
        </xsd:restriction>
      </xsd:simpleType>
    </xsd:element>
    <xsd:element name="LastSharedByTime" ma:index="36"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f75adca-0fe3-4657-b07a-186b256b984e" elementFormDefault="qualified">
    <xsd:import namespace="http://schemas.microsoft.com/office/2006/documentManagement/types"/>
    <xsd:import namespace="http://schemas.microsoft.com/office/infopath/2007/PartnerControls"/>
    <xsd:element name="Reference_x0020_No" ma:index="31" nillable="true" ma:displayName="Reference No" ma:internalName="Reference_x0020_No">
      <xsd:simpleType>
        <xsd:restriction base="dms:Note">
          <xsd:maxLength value="255"/>
        </xsd:restriction>
      </xsd:simpleType>
    </xsd:element>
    <xsd:element name="Ref_x0020_No" ma:index="32" nillable="true" ma:displayName="Ref No" ma:internalName="Ref_x0020_No">
      <xsd:simpleType>
        <xsd:restriction base="dms:Text">
          <xsd:maxLength value="255"/>
        </xsd:restriction>
      </xsd:simpleType>
    </xsd:element>
    <xsd:element name="Reviewer" ma:index="33" nillable="true" ma:displayName="Reviewer" ma:internalName="Reviewer">
      <xsd:simpleType>
        <xsd:restriction base="dms:Note">
          <xsd:maxLength value="255"/>
        </xsd:restriction>
      </xsd:simpleType>
    </xsd:element>
    <xsd:element name="Status" ma:index="34" nillable="true" ma:displayName="Status" ma:internalName="Status">
      <xsd:simpleType>
        <xsd:restriction base="dms:Text">
          <xsd:maxLength value="255"/>
        </xsd:restriction>
      </xsd:simpleType>
    </xsd:element>
    <xsd:element name="Instructions" ma:index="37" nillable="true" ma:displayName="Instructions" ma:internalName="Instructions">
      <xsd:simpleType>
        <xsd:restriction base="dms:Note">
          <xsd:maxLength value="255"/>
        </xsd:restriction>
      </xsd:simpleType>
    </xsd:element>
    <xsd:element name="MediaServiceMetadata" ma:index="38" nillable="true" ma:displayName="MediaServiceMetadata" ma:description="" ma:hidden="true" ma:internalName="MediaServiceMetadata" ma:readOnly="true">
      <xsd:simpleType>
        <xsd:restriction base="dms:Note"/>
      </xsd:simpleType>
    </xsd:element>
    <xsd:element name="MediaServiceFastMetadata" ma:index="39" nillable="true" ma:displayName="MediaServiceFastMetadata" ma:description="" ma:hidden="true" ma:internalName="MediaServiceFastMetadata" ma:readOnly="true">
      <xsd:simpleType>
        <xsd:restriction base="dms:Note"/>
      </xsd:simpleType>
    </xsd:element>
    <xsd:element name="MediaServiceAutoTags" ma:index="40" nillable="true" ma:displayName="Tags" ma:internalName="MediaServiceAutoTags" ma:readOnly="true">
      <xsd:simpleType>
        <xsd:restriction base="dms:Text"/>
      </xsd:simpleType>
    </xsd:element>
    <xsd:element name="MediaServiceOCR" ma:index="41"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EDCC31CF-263B-42E8-B9A7-89C55397BA75}">
  <ds:schemaRefs>
    <ds:schemaRef ds:uri="http://schemas.microsoft.com/sharepoint/v3/contenttype/forms"/>
  </ds:schemaRefs>
</ds:datastoreItem>
</file>

<file path=customXml/itemProps2.xml><?xml version="1.0" encoding="utf-8"?>
<ds:datastoreItem xmlns:ds="http://schemas.openxmlformats.org/officeDocument/2006/customXml" ds:itemID="{72DC56E4-04C2-4177-A319-E663C6A8606B}">
  <ds:schemaRefs>
    <ds:schemaRef ds:uri="http://schemas.microsoft.com/sharepoint/v3"/>
    <ds:schemaRef ds:uri="http://purl.org/dc/dcmitype/"/>
    <ds:schemaRef ds:uri="http://schemas.microsoft.com/office/2006/metadata/properties"/>
    <ds:schemaRef ds:uri="http://schemas.microsoft.com/office/infopath/2007/PartnerControls"/>
    <ds:schemaRef ds:uri="7d7b659b-c050-4388-b6f3-49109a48db57"/>
    <ds:schemaRef ds:uri="http://www.w3.org/XML/1998/namespace"/>
    <ds:schemaRef ds:uri="http://schemas.microsoft.com/office/2006/documentManagement/types"/>
    <ds:schemaRef ds:uri="http://schemas.openxmlformats.org/package/2006/metadata/core-properties"/>
    <ds:schemaRef ds:uri="http://purl.org/dc/elements/1.1/"/>
    <ds:schemaRef ds:uri="8f75adca-0fe3-4657-b07a-186b256b984e"/>
    <ds:schemaRef ds:uri="http://schemas.microsoft.com/sharepoint/v3/fields"/>
    <ds:schemaRef ds:uri="http://schemas.microsoft.com/sharepoint.v3"/>
    <ds:schemaRef ds:uri="4ffa91fb-a0ff-4ac5-b2db-65c790d184a4"/>
    <ds:schemaRef ds:uri="http://purl.org/dc/terms/"/>
  </ds:schemaRefs>
</ds:datastoreItem>
</file>

<file path=customXml/itemProps3.xml><?xml version="1.0" encoding="utf-8"?>
<ds:datastoreItem xmlns:ds="http://schemas.openxmlformats.org/officeDocument/2006/customXml" ds:itemID="{95EE01FF-D42A-4E99-B72B-C1560671A2DB}"/>
</file>

<file path=customXml/itemProps4.xml><?xml version="1.0" encoding="utf-8"?>
<ds:datastoreItem xmlns:ds="http://schemas.openxmlformats.org/officeDocument/2006/customXml" ds:itemID="{B34FD47F-E8D1-4A0F-9AFC-D884F1AB5489}">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PM Profile</vt:lpstr>
      <vt:lpstr>Reference</vt:lpstr>
      <vt:lpstr>PM Species</vt:lpstr>
      <vt:lpstr>Keyword</vt:lpstr>
      <vt:lpstr>PM data</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PM 95433-95462_No839 Characterization of Metals Emitted from Motor Vehicles - HEI Schauer</dc:title>
  <dc:creator/>
  <cp:lastModifiedBy/>
  <cp:revision/>
  <dcterms:created xsi:type="dcterms:W3CDTF">2006-09-16T00:00:00Z</dcterms:created>
  <dcterms:modified xsi:type="dcterms:W3CDTF">2019-04-20T19:51:45Z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0x010100E7C521BCFB1E584082B27A1B811DA110</vt:lpwstr>
  </property>
  <property fmtid="{D5CDD505-2E9C-101B-9397-08002B2CF9AE}" pid="3" name="TaxKeyword">
    <vt:lpwstr/>
  </property>
  <property fmtid="{D5CDD505-2E9C-101B-9397-08002B2CF9AE}" pid="4" name="EPA Subject">
    <vt:lpwstr/>
  </property>
  <property fmtid="{D5CDD505-2E9C-101B-9397-08002B2CF9AE}" pid="5" name="Document Type">
    <vt:lpwstr/>
  </property>
</Properties>
</file>