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810" yWindow="90" windowWidth="14970" windowHeight="11760" tabRatio="768" activeTab="2"/>
  </bookViews>
  <sheets>
    <sheet name="PM Profile" sheetId="19" r:id="rId1"/>
    <sheet name="Reference" sheetId="20" r:id="rId2"/>
    <sheet name="PM Species" sheetId="21" r:id="rId3"/>
    <sheet name="Keyword" sheetId="22" r:id="rId4"/>
    <sheet name="PM data" sheetId="34" r:id="rId5"/>
  </sheets>
  <calcPr calcId="145621"/>
</workbook>
</file>

<file path=xl/calcChain.xml><?xml version="1.0" encoding="utf-8"?>
<calcChain xmlns="http://schemas.openxmlformats.org/spreadsheetml/2006/main">
  <c r="D28" i="34" l="1"/>
  <c r="D33" i="34"/>
  <c r="D26" i="34" l="1"/>
  <c r="D30" i="34"/>
  <c r="I7" i="34" l="1"/>
  <c r="I8" i="34"/>
  <c r="I9" i="34"/>
  <c r="I10" i="34"/>
  <c r="I11" i="34"/>
  <c r="I12" i="34"/>
  <c r="I13" i="34"/>
  <c r="I14" i="34"/>
  <c r="I15" i="34"/>
  <c r="I16" i="34"/>
  <c r="I17" i="34"/>
  <c r="I18" i="34"/>
  <c r="I19" i="34"/>
  <c r="I20" i="34"/>
  <c r="I21" i="34"/>
  <c r="I22" i="34"/>
  <c r="I6" i="34"/>
  <c r="H7" i="34"/>
  <c r="H8" i="34"/>
  <c r="H9" i="34"/>
  <c r="H10" i="34"/>
  <c r="H11" i="34"/>
  <c r="H12" i="34"/>
  <c r="H13" i="34"/>
  <c r="H14" i="34"/>
  <c r="H15" i="34"/>
  <c r="H16" i="34"/>
  <c r="H17" i="34"/>
  <c r="H18" i="34"/>
  <c r="H19" i="34"/>
  <c r="H20" i="34"/>
  <c r="H21" i="34"/>
  <c r="H22" i="34"/>
  <c r="H6" i="34"/>
  <c r="D31" i="34" l="1"/>
  <c r="D27" i="34" s="1"/>
</calcChain>
</file>

<file path=xl/comments1.xml><?xml version="1.0" encoding="utf-8"?>
<comments xmlns="http://schemas.openxmlformats.org/spreadsheetml/2006/main">
  <authors>
    <author>Author</author>
  </authors>
  <commentList>
    <comment ref="B25" authorId="0">
      <text>
        <r>
          <rPr>
            <b/>
            <sz val="9"/>
            <color indexed="81"/>
            <rFont val="Tahoma"/>
            <family val="2"/>
          </rPr>
          <t>Author:</t>
        </r>
        <r>
          <rPr>
            <sz val="9"/>
            <color indexed="81"/>
            <rFont val="Tahoma"/>
            <family val="2"/>
          </rPr>
          <t xml:space="preserve">
Reff et al., 2009 assume H2O is zero for combustion sources</t>
        </r>
      </text>
    </comment>
    <comment ref="B26" authorId="0">
      <text>
        <r>
          <rPr>
            <b/>
            <sz val="9"/>
            <color indexed="81"/>
            <rFont val="Tahoma"/>
            <family val="2"/>
          </rPr>
          <t>Author:</t>
        </r>
        <r>
          <rPr>
            <sz val="9"/>
            <color indexed="81"/>
            <rFont val="Tahoma"/>
            <family val="2"/>
          </rPr>
          <t xml:space="preserve">
Following Reff et al., 2009, assuming 40% of OC to be PNCOM for coal combustion.</t>
        </r>
      </text>
    </comment>
    <comment ref="B27" authorId="0">
      <text>
        <r>
          <rPr>
            <b/>
            <sz val="9"/>
            <color indexed="81"/>
            <rFont val="Tahoma"/>
            <family val="2"/>
          </rPr>
          <t>Author:</t>
        </r>
        <r>
          <rPr>
            <sz val="9"/>
            <color indexed="81"/>
            <rFont val="Tahoma"/>
            <family val="2"/>
          </rPr>
          <t xml:space="preserve">
Following Reff et al., 2009 to calculate this mass.</t>
        </r>
      </text>
    </comment>
    <comment ref="B28" authorId="0">
      <text>
        <r>
          <rPr>
            <b/>
            <sz val="9"/>
            <color indexed="81"/>
            <rFont val="Tahoma"/>
            <family val="2"/>
          </rPr>
          <t>Author:</t>
        </r>
        <r>
          <rPr>
            <sz val="9"/>
            <color indexed="81"/>
            <rFont val="Tahoma"/>
            <family val="2"/>
          </rPr>
          <t xml:space="preserve">
=gravimetric mass minus Sum of speciated.</t>
        </r>
      </text>
    </comment>
    <comment ref="D30" authorId="0">
      <text>
        <r>
          <rPr>
            <b/>
            <sz val="9"/>
            <color indexed="81"/>
            <rFont val="Tahoma"/>
            <family val="2"/>
          </rPr>
          <t>Author:</t>
        </r>
        <r>
          <rPr>
            <sz val="9"/>
            <color indexed="81"/>
            <rFont val="Tahoma"/>
            <family val="2"/>
          </rPr>
          <t xml:space="preserve">
Per Madeleine, subtract SO4= that is neutralized by NH4+.</t>
        </r>
      </text>
    </comment>
    <comment ref="B31" authorId="0">
      <text>
        <r>
          <rPr>
            <b/>
            <sz val="9"/>
            <color indexed="81"/>
            <rFont val="Tahoma"/>
            <family val="2"/>
          </rPr>
          <t>Author:</t>
        </r>
        <r>
          <rPr>
            <sz val="9"/>
            <color indexed="81"/>
            <rFont val="Tahoma"/>
            <family val="2"/>
          </rPr>
          <t xml:space="preserve">
Following Reff et al., 2009 to calculate this mass. (subtract not neutralized SO4=)</t>
        </r>
      </text>
    </comment>
  </commentList>
</comments>
</file>

<file path=xl/sharedStrings.xml><?xml version="1.0" encoding="utf-8"?>
<sst xmlns="http://schemas.openxmlformats.org/spreadsheetml/2006/main" count="274" uniqueCount="146">
  <si>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</si>
  <si>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</si>
  <si>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</si>
  <si>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</si>
  <si>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</si>
  <si>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</si>
  <si>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</si>
  <si>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</si>
  <si>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</si>
  <si>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</si>
  <si>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</si>
  <si>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</si>
  <si>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</si>
  <si>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</si>
  <si>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</si>
  <si>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</si>
  <si>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</si>
  <si>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</si>
  <si>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</si>
  <si>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</si>
  <si>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</si>
  <si>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</si>
  <si>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PM</t>
  </si>
  <si>
    <t>ID</t>
  </si>
  <si>
    <t>P_TYPE</t>
  </si>
  <si>
    <t>DATA_ORIGN</t>
  </si>
  <si>
    <t>PRIMARY</t>
  </si>
  <si>
    <t>DESCRIPTIO</t>
  </si>
  <si>
    <t>DOCUMENT</t>
  </si>
  <si>
    <t>P</t>
  </si>
  <si>
    <t>SPECIES_ID</t>
  </si>
  <si>
    <t>WEIGHT_PER</t>
  </si>
  <si>
    <t>UNCERTAINT</t>
  </si>
  <si>
    <t>UNC_METHOD</t>
  </si>
  <si>
    <t>ANLYMETHOD</t>
  </si>
  <si>
    <t>KEYWORD</t>
  </si>
  <si>
    <t>Profile #</t>
  </si>
  <si>
    <t>SORTED! From Reff et al. (required for VLOOKUP to work)</t>
  </si>
  <si>
    <t>Oxygen/Metal Ratio</t>
  </si>
  <si>
    <t>OC</t>
  </si>
  <si>
    <t>Ag</t>
  </si>
  <si>
    <t>EC</t>
  </si>
  <si>
    <t>Al</t>
  </si>
  <si>
    <t>Na</t>
  </si>
  <si>
    <t>As</t>
  </si>
  <si>
    <t>Mg</t>
  </si>
  <si>
    <t>Ba</t>
  </si>
  <si>
    <t>Ca</t>
  </si>
  <si>
    <t>K</t>
  </si>
  <si>
    <t>Cd</t>
  </si>
  <si>
    <t>Ce</t>
  </si>
  <si>
    <t>Fe</t>
  </si>
  <si>
    <t>Co</t>
  </si>
  <si>
    <t>Ti</t>
  </si>
  <si>
    <t>Cr</t>
  </si>
  <si>
    <t>V</t>
  </si>
  <si>
    <t>Cu</t>
  </si>
  <si>
    <t>Mn</t>
  </si>
  <si>
    <t>Ga</t>
  </si>
  <si>
    <t>Hg</t>
  </si>
  <si>
    <t>Zn</t>
  </si>
  <si>
    <t>In</t>
  </si>
  <si>
    <t>La</t>
  </si>
  <si>
    <t>Sr</t>
  </si>
  <si>
    <t>Mo</t>
  </si>
  <si>
    <t>Pd</t>
  </si>
  <si>
    <t>Ni</t>
  </si>
  <si>
    <t>Pb</t>
  </si>
  <si>
    <t>Sb</t>
  </si>
  <si>
    <t>Rb</t>
  </si>
  <si>
    <t>Se</t>
  </si>
  <si>
    <t>Si</t>
  </si>
  <si>
    <t>Sn</t>
  </si>
  <si>
    <t>Particulate Water</t>
  </si>
  <si>
    <t>Zr</t>
  </si>
  <si>
    <t>Metal-bound Oxygen</t>
  </si>
  <si>
    <t>Other Unspeciated PM</t>
  </si>
  <si>
    <t>method</t>
  </si>
  <si>
    <t>Sum of speciated</t>
  </si>
  <si>
    <t>Not neutralized SO4=</t>
  </si>
  <si>
    <r>
      <rPr>
        <b/>
        <sz val="11"/>
        <color rgb="FFFF0000"/>
        <rFont val="Calibri"/>
        <family val="2"/>
        <scheme val="minor"/>
      </rPr>
      <t>NEW</t>
    </r>
    <r>
      <rPr>
        <sz val="11"/>
        <color theme="1"/>
        <rFont val="Calibri"/>
        <family val="2"/>
        <scheme val="minor"/>
      </rPr>
      <t xml:space="preserve"> Metal-bound Oxygen</t>
    </r>
  </si>
  <si>
    <t>Literature</t>
  </si>
  <si>
    <t>Inferred</t>
  </si>
  <si>
    <t>Steps: 1. calculate the remaining SO4=, after neutralizing with NH4+; 2. calculate metal-bound oxygen using the metal-to-oxygen ratios; 3. adjust a new metal-bound oxygen if the remaining SO4= is larger than zero; 4. Per SPECIATE workgroup, since the sum of species is very close to 100%, no change to OC to make the sum of species equal to 100%.</t>
  </si>
  <si>
    <t>Particulate Non-Carbon Organic Matter</t>
  </si>
  <si>
    <t>Per EPA (and recommended by the authors), use 60% of OC to calculate PNCOM for this data set.  The EPA workgroup recommends not renormalizing the profiles.  Instead,  scaling OC + NCOM except where the mass is less than 101%</t>
  </si>
  <si>
    <t>Sodium</t>
  </si>
  <si>
    <t>Potassium</t>
  </si>
  <si>
    <t>Magnesium</t>
  </si>
  <si>
    <t>Calcium</t>
  </si>
  <si>
    <t>Sulfate</t>
  </si>
  <si>
    <t>Aluminum</t>
  </si>
  <si>
    <t>Iron</t>
  </si>
  <si>
    <t>Selenium</t>
  </si>
  <si>
    <t>Lead</t>
  </si>
  <si>
    <t>Barium</t>
  </si>
  <si>
    <t>Strontium</t>
  </si>
  <si>
    <t>Copper</t>
  </si>
  <si>
    <t>Ion Chromatography (IC)</t>
  </si>
  <si>
    <t>SC</t>
  </si>
  <si>
    <t>N/A</t>
  </si>
  <si>
    <t>SO4</t>
  </si>
  <si>
    <t>Br</t>
  </si>
  <si>
    <t>StDev</t>
  </si>
  <si>
    <t>Wt %</t>
  </si>
  <si>
    <t>Measurement of PM2.5 and ultra-fine particulate emissions from coal-fired utility boilers, Lee et al., Fuel, 108 (2013) 60–66.</t>
  </si>
  <si>
    <t>X-Ray Fluorescence (XRF)</t>
  </si>
  <si>
    <t>Thermal/Optical Reflectance</t>
  </si>
  <si>
    <t>Electrostatic precipitators</t>
  </si>
  <si>
    <t>Coal Combustion - Western Canadian lignite</t>
  </si>
  <si>
    <t>Canada</t>
  </si>
  <si>
    <t>This study considered the inadequacies of conventional stack sampling methods and developed source dilution techniques in particulate matter measurement from combustion sources to closely simulate realistic atmospheric conditions where hot stack gases transform to very fine secondary aerosols.</t>
  </si>
  <si>
    <t>A</t>
  </si>
  <si>
    <t>Coal Combustion; Western Canadian lignite</t>
  </si>
  <si>
    <t>NEW Metal-bound Oxygen</t>
  </si>
  <si>
    <t>QSCORE</t>
  </si>
  <si>
    <t>Instrumental uncertainty reported by the analytical laboratory</t>
  </si>
  <si>
    <t>3–5 discrete particulate sampling was achieved on a day, each sampling lasting 2–3 h, depending on the concentration of particulate matter in stack gas. If the particulate levels are low, sampling periods longer than 2 h were required. Aimed for a minimum of 12 replicate samples at each sampling site.  Efforts were made to maintain a relatively constant boiler operation during the entire sampling period to obtain comparable emission results for all sampling days. The basic sampling protocol involves dilution of flue gas with nominal 20–50 volumes of purified air inside a dilution chamber, after which diluted flue gas traverse an ageing or residence time chamber. Both dilution and ageing chambers are maintained at 40% relative humidity. Portions of the aged gas are withdrawn through selected cyclone inlets and filter packs to collect the PM fractions. Gravimetric analysis of particulate filter samples collected on filter pack attachments provides mass concentrations of PM2.5, PM10 and total PM depending on the set up configuration. Multiple samples collected on different filter materials allow for size distribution analysis using computer controlled scanning electron microscopy, chemical speciation using ionic chromatography for sulphate analysis, X-ray fluorescence for trace elements and thermal-optical reflectance analysis for organic carbons and elemental carbons.</t>
  </si>
  <si>
    <t>SAMPLES</t>
  </si>
  <si>
    <t>TYPE</t>
  </si>
  <si>
    <t>CreatedBy</t>
  </si>
  <si>
    <t>Created</t>
  </si>
  <si>
    <t>ModifiedBy</t>
  </si>
  <si>
    <t>Modified</t>
  </si>
  <si>
    <t>ReviewedBy</t>
  </si>
  <si>
    <t>Reviewed</t>
  </si>
  <si>
    <t>AE6</t>
  </si>
  <si>
    <t>Ying Hsu</t>
  </si>
  <si>
    <t>95518</t>
  </si>
  <si>
    <t>2010</t>
  </si>
  <si>
    <t>12</t>
  </si>
  <si>
    <t/>
  </si>
  <si>
    <t>5</t>
  </si>
  <si>
    <t>Values from Table 4 were used. Added metal bound oxygen based on Reff et. al (DOI: 10.1021/es802930x), added 0 for EC, OC which were reported as 0 in the paper because they were below the detection limit.  Added PNCOM=0 to make profile AE6-ready.  Added unspeciated PM in order for the total to sum to 100.</t>
  </si>
  <si>
    <t>Gravimetric Mass</t>
  </si>
  <si>
    <t>Removed Ca, K, Mg, Na from the MBO VLookUp by renaming them Ca atom, K atom, etc.</t>
  </si>
  <si>
    <t>Decide whether to add them back to the MBO equation, based on (atom - ion) values.</t>
  </si>
  <si>
    <t>1. Calculate (K - K+), if &gt; 0, then use (K - K+) wt% to calculate MBO</t>
  </si>
  <si>
    <t>2. Calculate (Na - Na+), if &gt;0, then use (Na - Na+) wt% to calculate MBO</t>
  </si>
  <si>
    <t>3. Since no Mg ion available in this study, exclude Mg from MBO</t>
  </si>
  <si>
    <t>4. Since no Ca ion available in this study, exclude Ca from MBO</t>
  </si>
  <si>
    <t>5. Set PH2O = 0 for combustion sources</t>
  </si>
  <si>
    <t>Ca atom</t>
  </si>
  <si>
    <t>Mg atom</t>
  </si>
  <si>
    <t>K atom</t>
  </si>
  <si>
    <t>Na atom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</si>
</sst>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
  </numFmts>
  <fonts count="9" x14ac:knownFonts="1">
    <font>
      <sz val="11"/>
      <color theme="1"/>
      <name val="Calibri"/>
      <family val="2"/>
      <scheme val="minor"/>
    </font>
    <font>
      <sz val="10"/>
      <name val="Arial"/>
      <family val="2"/>
    </font>
    <font>
      <sz val="10"/>
      <color indexed="8"/>
      <name val="Arial"/>
      <family val="2"/>
    </font>
    <font>
      <sz val="10"/>
      <color indexed="8"/>
      <name val="Arial"/>
      <family val="2"/>
    </font>
    <font>
      <b/>
      <sz val="9"/>
      <color indexed="81"/>
      <name val="Tahoma"/>
      <family val="2"/>
    </font>
    <font>
      <sz val="9"/>
      <color indexed="81"/>
      <name val="Tahoma"/>
      <family val="2"/>
    </font>
    <font>
      <sz val="11"/>
      <color rgb="FFFF0000"/>
      <name val="Calibri"/>
      <family val="2"/>
      <scheme val="minor"/>
    </font>
    <font>
      <b/>
      <sz val="11"/>
      <color rgb="FFFF0000"/>
      <name val="Calibri"/>
      <family val="2"/>
      <scheme val="minor"/>
    </font>
    <font>
      <strike/>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 fillId="0" borderId="0"/>
    <xf numFmtId="0" fontId="2" fillId="0" borderId="0"/>
    <xf numFmtId="0" fontId="3" fillId="0" borderId="0"/>
    <xf numFmtId="0" fontId="2" fillId="0" borderId="0"/>
    <xf numFmtId="0" fontId="2" fillId="0" borderId="0"/>
  </cellStyleXfs>
  <cellXfs count="17">
    <xf numFmtId="0" fontId="0" fillId="0" borderId="0" xfId="0"/>
    <xf numFmtId="0" fontId="0" fillId="2" borderId="0" xfId="0" applyFill="1"/>
    <xf numFmtId="0" fontId="2" fillId="3" borderId="0" xfId="2" applyFont="1" applyFill="1" applyBorder="1" applyAlignment="1">
      <alignment horizontal="center"/>
    </xf>
    <xf numFmtId="0" fontId="2" fillId="3" borderId="2" xfId="3" applyFont="1" applyFill="1" applyBorder="1" applyAlignment="1">
      <alignment horizontal="center"/>
    </xf>
    <xf numFmtId="0" fontId="2" fillId="3" borderId="2" xfId="4" applyFont="1" applyFill="1" applyBorder="1" applyAlignment="1">
      <alignment horizontal="center"/>
    </xf>
    <xf numFmtId="0" fontId="0" fillId="0" borderId="0" xfId="0" applyFill="1"/>
    <xf numFmtId="0" fontId="6" fillId="0" borderId="0" xfId="0" applyFont="1" applyFill="1"/>
    <xf numFmtId="0" fontId="0" fillId="0" borderId="0" xfId="0" applyBorder="1"/>
    <xf numFmtId="0" fontId="6" fillId="0" borderId="0" xfId="0" applyFont="1"/>
    <xf numFmtId="11" fontId="0" fillId="0" borderId="0" xfId="0" applyNumberFormat="1"/>
    <xf numFmtId="0" fontId="2" fillId="3" borderId="1" xfId="5" applyFont="1" applyFill="1" applyBorder="1" applyAlignment="1">
      <alignment horizontal="center"/>
    </xf>
    <xf numFmtId="0" fontId="2" fillId="0" borderId="3" xfId="5" applyFont="1" applyFill="1" applyBorder="1" applyAlignment="1"/>
    <xf numFmtId="0" fontId="2" fillId="0" borderId="3" xfId="5" applyFont="1" applyFill="1" applyBorder="1" applyAlignment="1">
      <alignment horizontal="right"/>
    </xf>
    <xf numFmtId="164" fontId="2" fillId="0" borderId="3" xfId="5" applyNumberFormat="1" applyFont="1" applyFill="1" applyBorder="1" applyAlignment="1">
      <alignment horizontal="right"/>
    </xf>
    <xf numFmtId="0" fontId="2" fillId="0" borderId="0" xfId="5" applyAlignment="1"/>
    <xf numFmtId="0" fontId="0" fillId="0" borderId="0" xfId="0" applyAlignment="1">
      <alignment horizontal="center"/>
    </xf>
    <xf numFmtId="0" fontId="8" fillId="0" borderId="0" xfId="0" applyFont="1"/>
  </cellXfs>
  <cellStyles count="6">
    <cellStyle name="Normal" xfId="0" builtinId="0"/>
    <cellStyle name="Normal 2" xfId="1"/>
    <cellStyle name="Normal_PM Profile" xfId="5"/>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workbookViewId="0">
      <pane xSplit="1" ySplit="1" topLeftCell="B2" activePane="bottomRight" state="frozen"/>
      <selection pane="topRight" activeCell="B1" sqref="B1"/>
      <selection pane="bottomLeft" activeCell="A2" sqref="A2"/>
      <selection pane="bottomRight" activeCell="K2" sqref="K2"/>
    </sheetView>
  </sheetViews>
  <sheetFormatPr defaultRowHeight="15" x14ac:dyDescent="0.25"/>
  <cols>
    <col min="2" max="2" width="32.140625" bestFit="1" customWidth="1"/>
    <col min="3" max="3" width="9" bestFit="1" customWidth="1"/>
    <col min="6" max="6" width="10.7109375" bestFit="1" customWidth="1"/>
    <col min="7" max="7" width="11.7109375" customWidth="1"/>
    <col min="9" max="9" width="11.7109375" customWidth="1"/>
  </cols>
  <sheetData>
    <row r="1" spans="1:31" x14ac:dyDescent="0.25">
      <c r="A1" s="10" t="s">
        <v>0</v>
      </c>
      <c r="B1" s="10" t="s">
        <v>1</v>
      </c>
      <c r="C1" s="10" t="s">
        <v>115</v>
      </c>
      <c r="D1" s="10" t="s">
        <v>2</v>
      </c>
      <c r="E1" s="10" t="s">
        <v>3</v>
      </c>
      <c r="F1" s="10" t="s">
        <v>4</v>
      </c>
      <c r="G1" s="10" t="s">
        <v>5</v>
      </c>
      <c r="H1" s="10" t="s">
        <v>6</v>
      </c>
      <c r="I1" s="10" t="s">
        <v>7</v>
      </c>
      <c r="J1" s="10" t="s">
        <v>8</v>
      </c>
      <c r="K1" s="10" t="s">
        <v>9</v>
      </c>
      <c r="L1" s="10" t="s">
        <v>10</v>
      </c>
      <c r="M1" s="10" t="s">
        <v>11</v>
      </c>
      <c r="N1" s="10" t="s">
        <v>12</v>
      </c>
      <c r="O1" s="10" t="s">
        <v>13</v>
      </c>
      <c r="P1" s="10" t="s">
        <v>14</v>
      </c>
      <c r="Q1" s="10" t="s">
        <v>15</v>
      </c>
      <c r="R1" s="10" t="s">
        <v>16</v>
      </c>
      <c r="S1" s="10" t="s">
        <v>17</v>
      </c>
      <c r="T1" s="10" t="s">
        <v>118</v>
      </c>
      <c r="U1" s="10" t="s">
        <v>18</v>
      </c>
      <c r="V1" s="10" t="s">
        <v>19</v>
      </c>
      <c r="W1" s="10" t="s">
        <v>20</v>
      </c>
      <c r="X1" s="10" t="s">
        <v>21</v>
      </c>
      <c r="Y1" s="10" t="s">
        <v>119</v>
      </c>
      <c r="Z1" s="10" t="s">
        <v>120</v>
      </c>
      <c r="AA1" s="10" t="s">
        <v>121</v>
      </c>
      <c r="AB1" s="10" t="s">
        <v>122</v>
      </c>
      <c r="AC1" s="10" t="s">
        <v>123</v>
      </c>
      <c r="AD1" s="10" t="s">
        <v>124</v>
      </c>
      <c r="AE1" s="10" t="s">
        <v>125</v>
      </c>
    </row>
    <row r="2" spans="1:31" x14ac:dyDescent="0.25">
      <c r="A2" s="11" t="s">
        <v>128</v>
      </c>
      <c r="B2" s="11" t="s">
        <v>109</v>
      </c>
      <c r="C2" s="12">
        <v>16</v>
      </c>
      <c r="D2" s="11" t="s">
        <v>112</v>
      </c>
      <c r="E2" s="11" t="s">
        <v>108</v>
      </c>
      <c r="F2" s="13">
        <v>43170</v>
      </c>
      <c r="G2" s="11" t="s">
        <v>133</v>
      </c>
      <c r="H2" s="12">
        <v>100</v>
      </c>
      <c r="I2" s="11" t="s">
        <v>22</v>
      </c>
      <c r="J2" t="s">
        <v>117</v>
      </c>
      <c r="K2" s="11" t="s">
        <v>134</v>
      </c>
      <c r="L2" s="11" t="s">
        <v>99</v>
      </c>
      <c r="M2" s="12" t="b">
        <v>1</v>
      </c>
      <c r="N2" s="12" t="b">
        <v>0</v>
      </c>
      <c r="O2" s="11" t="s">
        <v>129</v>
      </c>
      <c r="P2" s="12">
        <v>5</v>
      </c>
      <c r="Q2" s="12">
        <v>5</v>
      </c>
      <c r="R2" s="12">
        <v>4</v>
      </c>
      <c r="S2" s="11" t="s">
        <v>110</v>
      </c>
      <c r="T2" s="11" t="s">
        <v>130</v>
      </c>
      <c r="U2" s="12">
        <v>0</v>
      </c>
      <c r="V2" s="12">
        <v>2.5</v>
      </c>
      <c r="W2" s="11" t="s">
        <v>131</v>
      </c>
      <c r="X2" s="11" t="s">
        <v>132</v>
      </c>
      <c r="Y2" s="11" t="s">
        <v>126</v>
      </c>
      <c r="Z2" s="11" t="s">
        <v>127</v>
      </c>
      <c r="AA2" s="13">
        <v>43170.399386574078</v>
      </c>
      <c r="AB2" s="11" t="s">
        <v>127</v>
      </c>
      <c r="AC2" s="13">
        <v>43198.399386574078</v>
      </c>
      <c r="AD2" s="11" t="s">
        <v>131</v>
      </c>
      <c r="AE2" s="1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G23" sqref="G23"/>
    </sheetView>
  </sheetViews>
  <sheetFormatPr defaultRowHeight="15" x14ac:dyDescent="0.25"/>
  <sheetData>
    <row r="1" spans="1:7" x14ac:dyDescent="0.25">
      <c r="A1" s="2" t="s">
        <v>23</v>
      </c>
      <c r="B1" s="2" t="s">
        <v>24</v>
      </c>
      <c r="C1" s="2" t="s">
        <v>0</v>
      </c>
      <c r="D1" s="2" t="s">
        <v>25</v>
      </c>
      <c r="E1" s="2" t="s">
        <v>26</v>
      </c>
      <c r="F1" s="2" t="s">
        <v>27</v>
      </c>
      <c r="G1" s="2" t="s">
        <v>28</v>
      </c>
    </row>
    <row r="2" spans="1:7" x14ac:dyDescent="0.25">
      <c r="A2">
        <v>11248</v>
      </c>
      <c r="B2" t="s">
        <v>29</v>
      </c>
      <c r="C2">
        <v>95518</v>
      </c>
      <c r="D2" t="s">
        <v>81</v>
      </c>
      <c r="E2" t="b">
        <v>1</v>
      </c>
      <c r="F2" t="s">
        <v>111</v>
      </c>
      <c r="G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workbookViewId="0">
      <pane ySplit="1" topLeftCell="A2" activePane="bottomLeft" state="frozen"/>
      <selection pane="bottomLeft" activeCell="L19" sqref="L19:L20"/>
    </sheetView>
  </sheetViews>
  <sheetFormatPr defaultRowHeight="15" x14ac:dyDescent="0.25"/>
  <cols>
    <col min="6" max="6" width="18" bestFit="1" customWidth="1"/>
  </cols>
  <sheetData>
    <row r="1" spans="1:13" x14ac:dyDescent="0.25">
      <c r="A1" s="3" t="s">
        <v>23</v>
      </c>
      <c r="B1" s="3" t="s">
        <v>30</v>
      </c>
      <c r="C1" s="3" t="s">
        <v>0</v>
      </c>
      <c r="D1" s="3" t="s">
        <v>31</v>
      </c>
      <c r="E1" s="3" t="s">
        <v>32</v>
      </c>
      <c r="F1" s="3" t="s">
        <v>33</v>
      </c>
      <c r="G1" s="3" t="s">
        <v>34</v>
      </c>
      <c r="K1" t="s">
        <v>77</v>
      </c>
      <c r="L1" t="s">
        <v>104</v>
      </c>
      <c r="M1" t="s">
        <v>103</v>
      </c>
    </row>
    <row r="2" spans="1:13" x14ac:dyDescent="0.25">
      <c r="A2">
        <v>198034</v>
      </c>
      <c r="B2">
        <v>696</v>
      </c>
      <c r="C2">
        <v>95518</v>
      </c>
      <c r="D2">
        <v>3.85</v>
      </c>
      <c r="E2">
        <v>2.2999999999999998</v>
      </c>
      <c r="F2" t="s">
        <v>116</v>
      </c>
      <c r="G2" t="s">
        <v>106</v>
      </c>
      <c r="I2">
        <v>292</v>
      </c>
      <c r="J2" t="s">
        <v>91</v>
      </c>
      <c r="K2" t="s">
        <v>106</v>
      </c>
      <c r="L2">
        <v>9.4499999999999993</v>
      </c>
      <c r="M2">
        <v>0.2</v>
      </c>
    </row>
    <row r="3" spans="1:13" x14ac:dyDescent="0.25">
      <c r="A3">
        <v>198035</v>
      </c>
      <c r="B3">
        <v>669</v>
      </c>
      <c r="C3">
        <v>95518</v>
      </c>
      <c r="D3">
        <v>0.34</v>
      </c>
      <c r="E3">
        <v>2E-3</v>
      </c>
      <c r="F3" t="s">
        <v>116</v>
      </c>
      <c r="G3" t="s">
        <v>106</v>
      </c>
      <c r="I3">
        <v>300</v>
      </c>
      <c r="J3" t="s">
        <v>95</v>
      </c>
      <c r="K3" t="s">
        <v>106</v>
      </c>
      <c r="L3">
        <v>1.29</v>
      </c>
      <c r="M3">
        <v>0.17</v>
      </c>
    </row>
    <row r="4" spans="1:13" x14ac:dyDescent="0.25">
      <c r="A4">
        <v>198036</v>
      </c>
      <c r="B4">
        <v>525</v>
      </c>
      <c r="C4">
        <v>95518</v>
      </c>
      <c r="D4">
        <v>2.14E-4</v>
      </c>
      <c r="E4">
        <v>5.5999999999999999E-5</v>
      </c>
      <c r="F4" t="s">
        <v>116</v>
      </c>
      <c r="G4" t="s">
        <v>106</v>
      </c>
      <c r="I4">
        <v>329</v>
      </c>
      <c r="J4" t="s">
        <v>89</v>
      </c>
      <c r="K4" t="s">
        <v>106</v>
      </c>
      <c r="L4">
        <v>8.4499999999999993</v>
      </c>
      <c r="M4">
        <v>0</v>
      </c>
    </row>
    <row r="5" spans="1:13" x14ac:dyDescent="0.25">
      <c r="A5">
        <v>198037</v>
      </c>
      <c r="B5">
        <v>329</v>
      </c>
      <c r="C5">
        <v>95518</v>
      </c>
      <c r="D5">
        <v>8.4499999999999993</v>
      </c>
      <c r="E5">
        <v>0</v>
      </c>
      <c r="F5" t="s">
        <v>116</v>
      </c>
      <c r="G5" t="s">
        <v>106</v>
      </c>
      <c r="I5">
        <v>380</v>
      </c>
      <c r="J5" t="s">
        <v>97</v>
      </c>
      <c r="K5" t="s">
        <v>106</v>
      </c>
      <c r="L5">
        <v>6.0000000000000001E-3</v>
      </c>
      <c r="M5">
        <v>1.6400000000000001E-2</v>
      </c>
    </row>
    <row r="6" spans="1:13" x14ac:dyDescent="0.25">
      <c r="A6">
        <v>198038</v>
      </c>
      <c r="B6">
        <v>699</v>
      </c>
      <c r="C6">
        <v>95518</v>
      </c>
      <c r="D6">
        <v>0.4</v>
      </c>
      <c r="E6">
        <v>0.06</v>
      </c>
      <c r="F6" t="s">
        <v>116</v>
      </c>
      <c r="G6" t="s">
        <v>98</v>
      </c>
      <c r="I6">
        <v>488</v>
      </c>
      <c r="J6" t="s">
        <v>92</v>
      </c>
      <c r="K6" t="s">
        <v>106</v>
      </c>
      <c r="L6">
        <v>2</v>
      </c>
      <c r="M6">
        <v>0</v>
      </c>
    </row>
    <row r="7" spans="1:13" x14ac:dyDescent="0.25">
      <c r="A7">
        <v>198039</v>
      </c>
      <c r="B7">
        <v>292</v>
      </c>
      <c r="C7">
        <v>95518</v>
      </c>
      <c r="D7">
        <v>9.4499999999999993</v>
      </c>
      <c r="E7">
        <v>0.2</v>
      </c>
      <c r="F7" t="s">
        <v>116</v>
      </c>
      <c r="G7" t="s">
        <v>106</v>
      </c>
      <c r="I7">
        <v>519</v>
      </c>
      <c r="J7" t="s">
        <v>62</v>
      </c>
      <c r="K7" t="s">
        <v>106</v>
      </c>
      <c r="L7">
        <v>4.6300000000000001E-2</v>
      </c>
      <c r="M7">
        <v>3.3599999999999998E-2</v>
      </c>
    </row>
    <row r="8" spans="1:13" x14ac:dyDescent="0.25">
      <c r="A8">
        <v>198040</v>
      </c>
      <c r="B8">
        <v>488</v>
      </c>
      <c r="C8">
        <v>95518</v>
      </c>
      <c r="D8">
        <v>2</v>
      </c>
      <c r="E8">
        <v>0</v>
      </c>
      <c r="F8" t="s">
        <v>116</v>
      </c>
      <c r="G8" t="s">
        <v>106</v>
      </c>
      <c r="I8">
        <v>520</v>
      </c>
      <c r="J8" t="s">
        <v>94</v>
      </c>
      <c r="K8" t="s">
        <v>106</v>
      </c>
      <c r="L8">
        <v>1.6400000000000001E-2</v>
      </c>
      <c r="M8">
        <v>5.6000000000000001E-2</v>
      </c>
    </row>
    <row r="9" spans="1:13" x14ac:dyDescent="0.25">
      <c r="A9">
        <v>198041</v>
      </c>
      <c r="B9">
        <v>693</v>
      </c>
      <c r="C9">
        <v>95518</v>
      </c>
      <c r="D9">
        <v>8.9999999999999993E-3</v>
      </c>
      <c r="E9">
        <v>1.54E-2</v>
      </c>
      <c r="F9" t="s">
        <v>116</v>
      </c>
      <c r="G9" t="s">
        <v>106</v>
      </c>
      <c r="I9">
        <v>525</v>
      </c>
      <c r="J9" t="s">
        <v>88</v>
      </c>
      <c r="K9" t="s">
        <v>106</v>
      </c>
      <c r="L9">
        <v>2.14E-4</v>
      </c>
      <c r="M9">
        <v>5.5999999999999999E-5</v>
      </c>
    </row>
    <row r="10" spans="1:13" x14ac:dyDescent="0.25">
      <c r="A10">
        <v>198042</v>
      </c>
      <c r="B10">
        <v>520</v>
      </c>
      <c r="C10">
        <v>95518</v>
      </c>
      <c r="D10">
        <v>1.6400000000000001E-2</v>
      </c>
      <c r="E10">
        <v>5.6000000000000001E-2</v>
      </c>
      <c r="F10" t="s">
        <v>116</v>
      </c>
      <c r="G10" t="s">
        <v>106</v>
      </c>
      <c r="I10">
        <v>666</v>
      </c>
      <c r="J10" t="s">
        <v>29</v>
      </c>
      <c r="K10" t="s">
        <v>106</v>
      </c>
      <c r="L10">
        <v>0.31</v>
      </c>
      <c r="M10">
        <v>3.5000000000000003E-2</v>
      </c>
    </row>
    <row r="11" spans="1:13" x14ac:dyDescent="0.25">
      <c r="A11">
        <v>198043</v>
      </c>
      <c r="B11">
        <v>300</v>
      </c>
      <c r="C11">
        <v>95518</v>
      </c>
      <c r="D11">
        <v>1.29</v>
      </c>
      <c r="E11">
        <v>0.17</v>
      </c>
      <c r="F11" t="s">
        <v>116</v>
      </c>
      <c r="G11" t="s">
        <v>106</v>
      </c>
      <c r="I11">
        <v>669</v>
      </c>
      <c r="J11" t="s">
        <v>87</v>
      </c>
      <c r="K11" t="s">
        <v>106</v>
      </c>
      <c r="L11">
        <v>0.34</v>
      </c>
      <c r="M11">
        <v>2E-3</v>
      </c>
    </row>
    <row r="12" spans="1:13" x14ac:dyDescent="0.25">
      <c r="A12">
        <v>198044</v>
      </c>
      <c r="B12">
        <v>697</v>
      </c>
      <c r="C12">
        <v>95518</v>
      </c>
      <c r="D12">
        <v>1.6400000000000001E-2</v>
      </c>
      <c r="E12">
        <v>6.7000000000000002E-3</v>
      </c>
      <c r="F12" t="s">
        <v>116</v>
      </c>
      <c r="G12" t="s">
        <v>106</v>
      </c>
      <c r="I12">
        <v>693</v>
      </c>
      <c r="J12" t="s">
        <v>93</v>
      </c>
      <c r="K12" t="s">
        <v>106</v>
      </c>
      <c r="L12">
        <v>8.9999999999999993E-3</v>
      </c>
      <c r="M12">
        <v>1.54E-2</v>
      </c>
    </row>
    <row r="13" spans="1:13" x14ac:dyDescent="0.25">
      <c r="A13">
        <v>198045</v>
      </c>
      <c r="B13">
        <v>380</v>
      </c>
      <c r="C13">
        <v>95518</v>
      </c>
      <c r="D13">
        <v>6.0000000000000001E-3</v>
      </c>
      <c r="E13">
        <v>1.6400000000000001E-2</v>
      </c>
      <c r="F13" t="s">
        <v>116</v>
      </c>
      <c r="G13" t="s">
        <v>106</v>
      </c>
      <c r="I13">
        <v>694</v>
      </c>
      <c r="J13" t="s">
        <v>71</v>
      </c>
      <c r="K13" t="s">
        <v>106</v>
      </c>
      <c r="L13">
        <v>11.2</v>
      </c>
      <c r="M13">
        <v>0.1</v>
      </c>
    </row>
    <row r="14" spans="1:13" x14ac:dyDescent="0.25">
      <c r="A14">
        <v>198046</v>
      </c>
      <c r="B14">
        <v>694</v>
      </c>
      <c r="C14">
        <v>95518</v>
      </c>
      <c r="D14">
        <v>11.2</v>
      </c>
      <c r="E14">
        <v>0.1</v>
      </c>
      <c r="F14" t="s">
        <v>116</v>
      </c>
      <c r="G14" t="s">
        <v>106</v>
      </c>
      <c r="I14">
        <v>696</v>
      </c>
      <c r="J14" t="s">
        <v>86</v>
      </c>
      <c r="K14" t="s">
        <v>106</v>
      </c>
      <c r="L14">
        <v>3.85</v>
      </c>
      <c r="M14">
        <v>2.2999999999999998</v>
      </c>
    </row>
    <row r="15" spans="1:13" x14ac:dyDescent="0.25">
      <c r="A15">
        <v>198047</v>
      </c>
      <c r="B15">
        <v>715</v>
      </c>
      <c r="C15">
        <v>95518</v>
      </c>
      <c r="D15">
        <v>0.6</v>
      </c>
      <c r="E15">
        <v>1.7999999999999999E-2</v>
      </c>
      <c r="F15" t="s">
        <v>116</v>
      </c>
      <c r="G15" t="s">
        <v>106</v>
      </c>
      <c r="I15">
        <v>697</v>
      </c>
      <c r="J15" t="s">
        <v>96</v>
      </c>
      <c r="K15" t="s">
        <v>106</v>
      </c>
      <c r="L15">
        <v>1.6400000000000001E-2</v>
      </c>
      <c r="M15">
        <v>6.7000000000000002E-3</v>
      </c>
    </row>
    <row r="16" spans="1:13" x14ac:dyDescent="0.25">
      <c r="A16">
        <v>198048</v>
      </c>
      <c r="B16">
        <v>666</v>
      </c>
      <c r="C16">
        <v>95518</v>
      </c>
      <c r="D16">
        <v>0.31</v>
      </c>
      <c r="E16">
        <v>3.5000000000000003E-2</v>
      </c>
      <c r="F16" t="s">
        <v>116</v>
      </c>
      <c r="G16" t="s">
        <v>106</v>
      </c>
      <c r="I16">
        <v>699</v>
      </c>
      <c r="J16" t="s">
        <v>90</v>
      </c>
      <c r="K16" t="s">
        <v>98</v>
      </c>
      <c r="L16">
        <v>0.4</v>
      </c>
      <c r="M16">
        <v>0.06</v>
      </c>
    </row>
    <row r="17" spans="1:13" x14ac:dyDescent="0.25">
      <c r="A17">
        <v>198049</v>
      </c>
      <c r="B17">
        <v>519</v>
      </c>
      <c r="C17">
        <v>95518</v>
      </c>
      <c r="D17">
        <v>4.6300000000000001E-2</v>
      </c>
      <c r="E17">
        <v>3.3599999999999998E-2</v>
      </c>
      <c r="F17" t="s">
        <v>116</v>
      </c>
      <c r="G17" t="s">
        <v>106</v>
      </c>
      <c r="I17">
        <v>715</v>
      </c>
      <c r="J17" t="s">
        <v>53</v>
      </c>
      <c r="K17" t="s">
        <v>106</v>
      </c>
      <c r="L17">
        <v>0.6</v>
      </c>
      <c r="M17">
        <v>1.7999999999999999E-2</v>
      </c>
    </row>
    <row r="18" spans="1:13" x14ac:dyDescent="0.25">
      <c r="A18">
        <v>198050</v>
      </c>
      <c r="B18">
        <v>810</v>
      </c>
      <c r="C18">
        <v>95518</v>
      </c>
      <c r="D18">
        <v>2.8400000000000002E-2</v>
      </c>
      <c r="E18">
        <v>1.7500000000000002E-2</v>
      </c>
      <c r="F18" t="s">
        <v>116</v>
      </c>
      <c r="G18" t="s">
        <v>106</v>
      </c>
      <c r="I18">
        <v>810</v>
      </c>
      <c r="J18" t="s">
        <v>102</v>
      </c>
      <c r="K18" t="s">
        <v>106</v>
      </c>
      <c r="L18">
        <v>2.8400000000000002E-2</v>
      </c>
      <c r="M18">
        <v>1.7500000000000002E-2</v>
      </c>
    </row>
    <row r="19" spans="1:13" x14ac:dyDescent="0.25">
      <c r="A19">
        <v>198051</v>
      </c>
      <c r="B19">
        <v>2670</v>
      </c>
      <c r="C19">
        <v>95518</v>
      </c>
      <c r="D19">
        <v>27.194734645333334</v>
      </c>
      <c r="E19">
        <v>-99</v>
      </c>
      <c r="F19" t="s">
        <v>100</v>
      </c>
      <c r="G19" t="s">
        <v>82</v>
      </c>
      <c r="I19">
        <v>2670</v>
      </c>
      <c r="J19" t="s">
        <v>114</v>
      </c>
      <c r="K19" t="s">
        <v>82</v>
      </c>
      <c r="L19" s="1">
        <v>22.413543833333335</v>
      </c>
    </row>
    <row r="20" spans="1:13" x14ac:dyDescent="0.25">
      <c r="A20">
        <v>198052</v>
      </c>
      <c r="B20">
        <v>2671</v>
      </c>
      <c r="C20">
        <v>95518</v>
      </c>
      <c r="D20">
        <v>34.792551354666671</v>
      </c>
      <c r="E20">
        <v>-99</v>
      </c>
      <c r="F20" t="s">
        <v>100</v>
      </c>
      <c r="G20" t="s">
        <v>82</v>
      </c>
      <c r="I20">
        <v>2671</v>
      </c>
      <c r="J20" t="s">
        <v>76</v>
      </c>
      <c r="K20" t="s">
        <v>82</v>
      </c>
      <c r="L20" s="1">
        <v>43.423742166666663</v>
      </c>
    </row>
    <row r="21" spans="1:13" x14ac:dyDescent="0.25">
      <c r="A21" s="16">
        <v>198053</v>
      </c>
      <c r="B21" s="16">
        <v>626</v>
      </c>
      <c r="C21" s="16">
        <v>95518</v>
      </c>
      <c r="D21" s="16">
        <v>0</v>
      </c>
      <c r="E21" s="16">
        <v>-99</v>
      </c>
      <c r="F21" s="16" t="s">
        <v>100</v>
      </c>
      <c r="G21" s="16" t="s">
        <v>107</v>
      </c>
    </row>
    <row r="22" spans="1:13" x14ac:dyDescent="0.25">
      <c r="A22" s="16">
        <v>198054</v>
      </c>
      <c r="B22" s="16">
        <v>797</v>
      </c>
      <c r="C22" s="16">
        <v>95518</v>
      </c>
      <c r="D22" s="16">
        <v>0</v>
      </c>
      <c r="E22" s="16">
        <v>-99</v>
      </c>
      <c r="F22" s="16" t="s">
        <v>100</v>
      </c>
      <c r="G22" s="16" t="s">
        <v>107</v>
      </c>
    </row>
    <row r="23" spans="1:13" x14ac:dyDescent="0.25">
      <c r="A23" s="16">
        <v>198055</v>
      </c>
      <c r="B23" s="16">
        <v>2669</v>
      </c>
      <c r="C23" s="16">
        <v>95518</v>
      </c>
      <c r="D23" s="16">
        <v>0</v>
      </c>
      <c r="E23" s="16">
        <v>-99</v>
      </c>
      <c r="F23" s="16" t="s">
        <v>100</v>
      </c>
      <c r="G23" s="16" t="s">
        <v>82</v>
      </c>
    </row>
  </sheetData>
  <sortState ref="I1:M20">
    <sortCondition ref="I2"/>
  </sortState>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F31" sqref="F31"/>
    </sheetView>
  </sheetViews>
  <sheetFormatPr defaultRowHeight="15" x14ac:dyDescent="0.25"/>
  <sheetData>
    <row r="1" spans="1:4" x14ac:dyDescent="0.25">
      <c r="A1" s="4" t="s">
        <v>23</v>
      </c>
      <c r="B1" s="4" t="s">
        <v>24</v>
      </c>
      <c r="C1" s="4" t="s">
        <v>0</v>
      </c>
      <c r="D1" s="4" t="s">
        <v>35</v>
      </c>
    </row>
    <row r="2" spans="1:4" x14ac:dyDescent="0.25">
      <c r="A2">
        <v>6421</v>
      </c>
      <c r="B2" t="s">
        <v>29</v>
      </c>
      <c r="C2">
        <v>95518</v>
      </c>
      <c r="D2"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3"/>
  <sheetViews>
    <sheetView workbookViewId="0">
      <pane xSplit="3" ySplit="2" topLeftCell="D6" activePane="bottomRight" state="frozen"/>
      <selection pane="topRight" activeCell="D1" sqref="D1"/>
      <selection pane="bottomLeft" activeCell="A8" sqref="A8"/>
      <selection pane="bottomRight" activeCell="A25" sqref="A25:D28"/>
    </sheetView>
  </sheetViews>
  <sheetFormatPr defaultRowHeight="15" x14ac:dyDescent="0.25"/>
  <cols>
    <col min="1" max="1" width="7.140625" customWidth="1"/>
    <col min="2" max="2" width="28" customWidth="1"/>
    <col min="3" max="3" width="9.85546875" customWidth="1"/>
    <col min="4" max="6" width="9.140625" customWidth="1"/>
  </cols>
  <sheetData>
    <row r="1" spans="1:16" x14ac:dyDescent="0.25">
      <c r="A1" s="6" t="s">
        <v>83</v>
      </c>
    </row>
    <row r="2" spans="1:16" x14ac:dyDescent="0.25">
      <c r="A2" s="8" t="s">
        <v>85</v>
      </c>
    </row>
    <row r="3" spans="1:16" x14ac:dyDescent="0.25">
      <c r="C3" t="s">
        <v>36</v>
      </c>
      <c r="D3" s="15"/>
      <c r="E3" s="15"/>
      <c r="K3" t="s">
        <v>37</v>
      </c>
    </row>
    <row r="4" spans="1:16" x14ac:dyDescent="0.25">
      <c r="D4" s="15"/>
      <c r="E4" s="15"/>
      <c r="L4" t="s">
        <v>38</v>
      </c>
    </row>
    <row r="5" spans="1:16" x14ac:dyDescent="0.25">
      <c r="C5" t="s">
        <v>77</v>
      </c>
      <c r="D5" t="s">
        <v>104</v>
      </c>
      <c r="E5" t="s">
        <v>103</v>
      </c>
      <c r="I5" t="s">
        <v>38</v>
      </c>
      <c r="K5" t="s">
        <v>40</v>
      </c>
      <c r="L5">
        <v>7.3999999999999996E-2</v>
      </c>
    </row>
    <row r="6" spans="1:16" x14ac:dyDescent="0.25">
      <c r="A6">
        <v>696</v>
      </c>
      <c r="B6" t="s">
        <v>86</v>
      </c>
      <c r="C6" t="s">
        <v>106</v>
      </c>
      <c r="D6">
        <v>3.85</v>
      </c>
      <c r="E6">
        <v>2.2999999999999998</v>
      </c>
      <c r="G6" t="s">
        <v>43</v>
      </c>
      <c r="H6" s="5" t="e">
        <f t="shared" ref="H6:H22" si="0">VLOOKUP(G6,$K$5:$L$38,1,FALSE)</f>
        <v>#N/A</v>
      </c>
      <c r="I6" s="5">
        <f t="shared" ref="I6:I22" si="1">IFERROR(VLOOKUP(G6,$K$5:$L$38,2,FALSE),0)</f>
        <v>0</v>
      </c>
      <c r="K6" t="s">
        <v>42</v>
      </c>
      <c r="L6">
        <v>0.88900000000000001</v>
      </c>
    </row>
    <row r="7" spans="1:16" x14ac:dyDescent="0.25">
      <c r="A7">
        <v>669</v>
      </c>
      <c r="B7" t="s">
        <v>87</v>
      </c>
      <c r="C7" t="s">
        <v>106</v>
      </c>
      <c r="D7">
        <v>0.34</v>
      </c>
      <c r="E7">
        <v>2E-3</v>
      </c>
      <c r="G7" t="s">
        <v>48</v>
      </c>
      <c r="H7" s="5" t="e">
        <f t="shared" si="0"/>
        <v>#N/A</v>
      </c>
      <c r="I7" s="5">
        <f t="shared" si="1"/>
        <v>0</v>
      </c>
      <c r="K7" t="s">
        <v>44</v>
      </c>
      <c r="L7">
        <v>0.42699999999999999</v>
      </c>
    </row>
    <row r="8" spans="1:16" x14ac:dyDescent="0.25">
      <c r="A8">
        <v>525</v>
      </c>
      <c r="B8" t="s">
        <v>88</v>
      </c>
      <c r="C8" t="s">
        <v>106</v>
      </c>
      <c r="D8" s="9">
        <v>2.14E-4</v>
      </c>
      <c r="E8" s="9">
        <v>5.5999999999999999E-5</v>
      </c>
      <c r="G8" t="s">
        <v>45</v>
      </c>
      <c r="H8" s="5" t="e">
        <f t="shared" si="0"/>
        <v>#N/A</v>
      </c>
      <c r="I8" s="5">
        <f t="shared" si="1"/>
        <v>0</v>
      </c>
      <c r="K8" t="s">
        <v>46</v>
      </c>
      <c r="L8">
        <v>0.11700000000000001</v>
      </c>
    </row>
    <row r="9" spans="1:16" x14ac:dyDescent="0.25">
      <c r="A9">
        <v>329</v>
      </c>
      <c r="B9" t="s">
        <v>89</v>
      </c>
      <c r="C9" t="s">
        <v>106</v>
      </c>
      <c r="D9">
        <v>8.4499999999999993</v>
      </c>
      <c r="E9">
        <v>0</v>
      </c>
      <c r="G9" t="s">
        <v>47</v>
      </c>
      <c r="H9" s="5" t="e">
        <f t="shared" si="0"/>
        <v>#N/A</v>
      </c>
      <c r="I9" s="5">
        <f t="shared" si="1"/>
        <v>0</v>
      </c>
      <c r="K9" t="s">
        <v>142</v>
      </c>
      <c r="L9">
        <v>0.39900000000000002</v>
      </c>
    </row>
    <row r="10" spans="1:16" x14ac:dyDescent="0.25">
      <c r="A10">
        <v>699</v>
      </c>
      <c r="B10" t="s">
        <v>90</v>
      </c>
      <c r="C10" t="s">
        <v>98</v>
      </c>
      <c r="D10">
        <v>0.4</v>
      </c>
      <c r="E10">
        <v>0.06</v>
      </c>
      <c r="G10" t="s">
        <v>101</v>
      </c>
      <c r="H10" s="5" t="e">
        <f t="shared" si="0"/>
        <v>#N/A</v>
      </c>
      <c r="I10" s="5">
        <f t="shared" si="1"/>
        <v>0</v>
      </c>
      <c r="K10" t="s">
        <v>49</v>
      </c>
      <c r="L10">
        <v>0.14199999999999999</v>
      </c>
      <c r="O10" s="9"/>
      <c r="P10" s="9"/>
    </row>
    <row r="11" spans="1:16" x14ac:dyDescent="0.25">
      <c r="A11">
        <v>292</v>
      </c>
      <c r="B11" t="s">
        <v>91</v>
      </c>
      <c r="C11" t="s">
        <v>106</v>
      </c>
      <c r="D11">
        <v>9.4499999999999993</v>
      </c>
      <c r="E11">
        <v>0.2</v>
      </c>
      <c r="G11" t="s">
        <v>42</v>
      </c>
      <c r="H11" s="5" t="str">
        <f t="shared" si="0"/>
        <v>Al</v>
      </c>
      <c r="I11" s="5">
        <f t="shared" si="1"/>
        <v>0.88900000000000001</v>
      </c>
      <c r="K11" t="s">
        <v>50</v>
      </c>
      <c r="L11">
        <v>0.2</v>
      </c>
      <c r="O11" s="9"/>
      <c r="P11" s="9"/>
    </row>
    <row r="12" spans="1:16" x14ac:dyDescent="0.25">
      <c r="A12">
        <v>488</v>
      </c>
      <c r="B12" t="s">
        <v>92</v>
      </c>
      <c r="C12" t="s">
        <v>106</v>
      </c>
      <c r="D12">
        <v>2</v>
      </c>
      <c r="E12">
        <v>0</v>
      </c>
      <c r="G12" t="s">
        <v>51</v>
      </c>
      <c r="H12" s="5" t="str">
        <f t="shared" si="0"/>
        <v>Fe</v>
      </c>
      <c r="I12" s="5">
        <f t="shared" si="1"/>
        <v>0.35799999999999998</v>
      </c>
      <c r="K12" t="s">
        <v>52</v>
      </c>
      <c r="L12">
        <v>0.33900000000000002</v>
      </c>
    </row>
    <row r="13" spans="1:16" x14ac:dyDescent="0.25">
      <c r="A13">
        <v>693</v>
      </c>
      <c r="B13" t="s">
        <v>93</v>
      </c>
      <c r="C13" t="s">
        <v>106</v>
      </c>
      <c r="D13" s="9">
        <v>8.9999999999999993E-3</v>
      </c>
      <c r="E13" s="9">
        <v>1.54E-2</v>
      </c>
      <c r="G13" t="s">
        <v>70</v>
      </c>
      <c r="H13" s="5" t="str">
        <f t="shared" si="0"/>
        <v>Se</v>
      </c>
      <c r="I13" s="5">
        <f t="shared" si="1"/>
        <v>0.40500000000000003</v>
      </c>
      <c r="K13" t="s">
        <v>54</v>
      </c>
      <c r="L13">
        <v>0.69199999999999995</v>
      </c>
    </row>
    <row r="14" spans="1:16" x14ac:dyDescent="0.25">
      <c r="A14">
        <v>520</v>
      </c>
      <c r="B14" t="s">
        <v>94</v>
      </c>
      <c r="C14" t="s">
        <v>106</v>
      </c>
      <c r="D14" s="9">
        <v>1.6400000000000001E-2</v>
      </c>
      <c r="E14" s="9">
        <v>5.6000000000000001E-2</v>
      </c>
      <c r="G14" t="s">
        <v>67</v>
      </c>
      <c r="H14" s="5" t="str">
        <f t="shared" si="0"/>
        <v>Pb</v>
      </c>
      <c r="I14" s="5">
        <f t="shared" si="1"/>
        <v>0.11600000000000001</v>
      </c>
      <c r="K14" t="s">
        <v>56</v>
      </c>
      <c r="L14">
        <v>0.252</v>
      </c>
    </row>
    <row r="15" spans="1:16" x14ac:dyDescent="0.25">
      <c r="A15">
        <v>300</v>
      </c>
      <c r="B15" t="s">
        <v>95</v>
      </c>
      <c r="C15" t="s">
        <v>106</v>
      </c>
      <c r="D15">
        <v>1.29</v>
      </c>
      <c r="E15">
        <v>0.17</v>
      </c>
      <c r="G15" t="s">
        <v>46</v>
      </c>
      <c r="H15" s="5" t="str">
        <f t="shared" si="0"/>
        <v>Ba</v>
      </c>
      <c r="I15" s="5">
        <f t="shared" si="1"/>
        <v>0.11700000000000001</v>
      </c>
      <c r="K15" t="s">
        <v>51</v>
      </c>
      <c r="L15">
        <v>0.35799999999999998</v>
      </c>
    </row>
    <row r="16" spans="1:16" x14ac:dyDescent="0.25">
      <c r="A16">
        <v>697</v>
      </c>
      <c r="B16" t="s">
        <v>96</v>
      </c>
      <c r="C16" t="s">
        <v>106</v>
      </c>
      <c r="D16" s="9">
        <v>1.6400000000000001E-2</v>
      </c>
      <c r="E16" s="9">
        <v>6.7000000000000002E-3</v>
      </c>
      <c r="G16" t="s">
        <v>63</v>
      </c>
      <c r="H16" s="5" t="str">
        <f t="shared" si="0"/>
        <v>Sr</v>
      </c>
      <c r="I16" s="5">
        <f t="shared" si="1"/>
        <v>0.183</v>
      </c>
      <c r="K16" t="s">
        <v>58</v>
      </c>
      <c r="L16">
        <v>0.34399999999999997</v>
      </c>
    </row>
    <row r="17" spans="1:12" x14ac:dyDescent="0.25">
      <c r="A17">
        <v>380</v>
      </c>
      <c r="B17" t="s">
        <v>97</v>
      </c>
      <c r="C17" t="s">
        <v>106</v>
      </c>
      <c r="D17" s="9">
        <v>6.0000000000000001E-3</v>
      </c>
      <c r="E17" s="9">
        <v>1.6400000000000001E-2</v>
      </c>
      <c r="G17" t="s">
        <v>56</v>
      </c>
      <c r="H17" s="5" t="str">
        <f t="shared" si="0"/>
        <v>Cu</v>
      </c>
      <c r="I17" s="5">
        <f t="shared" si="1"/>
        <v>0.252</v>
      </c>
      <c r="K17" t="s">
        <v>59</v>
      </c>
      <c r="L17">
        <v>0.06</v>
      </c>
    </row>
    <row r="18" spans="1:12" x14ac:dyDescent="0.25">
      <c r="A18">
        <v>694</v>
      </c>
      <c r="B18" t="s">
        <v>71</v>
      </c>
      <c r="C18" t="s">
        <v>106</v>
      </c>
      <c r="D18">
        <v>11.2</v>
      </c>
      <c r="E18">
        <v>0.1</v>
      </c>
      <c r="G18" t="s">
        <v>71</v>
      </c>
      <c r="H18" s="5" t="str">
        <f t="shared" si="0"/>
        <v>Si</v>
      </c>
      <c r="I18" s="5">
        <f t="shared" si="1"/>
        <v>1.139</v>
      </c>
      <c r="K18" t="s">
        <v>61</v>
      </c>
      <c r="L18">
        <v>0.20899999999999999</v>
      </c>
    </row>
    <row r="19" spans="1:12" x14ac:dyDescent="0.25">
      <c r="A19">
        <v>715</v>
      </c>
      <c r="B19" t="s">
        <v>53</v>
      </c>
      <c r="C19" t="s">
        <v>106</v>
      </c>
      <c r="D19">
        <v>0.6</v>
      </c>
      <c r="E19">
        <v>1.7999999999999999E-2</v>
      </c>
      <c r="G19" t="s">
        <v>53</v>
      </c>
      <c r="H19" s="5" t="str">
        <f t="shared" si="0"/>
        <v>Ti</v>
      </c>
      <c r="I19" s="5">
        <f t="shared" si="1"/>
        <v>0.66900000000000004</v>
      </c>
      <c r="K19" t="s">
        <v>144</v>
      </c>
      <c r="L19">
        <v>0.20499999999999999</v>
      </c>
    </row>
    <row r="20" spans="1:12" x14ac:dyDescent="0.25">
      <c r="A20">
        <v>666</v>
      </c>
      <c r="B20" t="s">
        <v>29</v>
      </c>
      <c r="C20" t="s">
        <v>106</v>
      </c>
      <c r="D20">
        <v>0.31</v>
      </c>
      <c r="E20">
        <v>3.5000000000000003E-2</v>
      </c>
      <c r="G20" t="s">
        <v>67</v>
      </c>
      <c r="H20" s="5" t="str">
        <f t="shared" si="0"/>
        <v>Pb</v>
      </c>
      <c r="I20" s="5">
        <f t="shared" si="1"/>
        <v>0.11600000000000001</v>
      </c>
      <c r="K20" t="s">
        <v>62</v>
      </c>
      <c r="L20">
        <v>0.17299999999999999</v>
      </c>
    </row>
    <row r="21" spans="1:12" x14ac:dyDescent="0.25">
      <c r="A21">
        <v>519</v>
      </c>
      <c r="B21" t="s">
        <v>62</v>
      </c>
      <c r="C21" t="s">
        <v>106</v>
      </c>
      <c r="D21">
        <v>4.6300000000000001E-2</v>
      </c>
      <c r="E21">
        <v>3.3599999999999998E-2</v>
      </c>
      <c r="G21" t="s">
        <v>62</v>
      </c>
      <c r="H21" s="5" t="str">
        <f t="shared" si="0"/>
        <v>La</v>
      </c>
      <c r="I21" s="5">
        <f t="shared" si="1"/>
        <v>0.17299999999999999</v>
      </c>
      <c r="K21" t="s">
        <v>143</v>
      </c>
      <c r="L21">
        <v>0.65800000000000003</v>
      </c>
    </row>
    <row r="22" spans="1:12" x14ac:dyDescent="0.25">
      <c r="A22">
        <v>810</v>
      </c>
      <c r="B22" t="s">
        <v>102</v>
      </c>
      <c r="C22" t="s">
        <v>106</v>
      </c>
      <c r="D22">
        <v>2.8400000000000002E-2</v>
      </c>
      <c r="E22">
        <v>1.7500000000000002E-2</v>
      </c>
      <c r="G22" t="s">
        <v>102</v>
      </c>
      <c r="H22" s="5" t="e">
        <f t="shared" si="0"/>
        <v>#N/A</v>
      </c>
      <c r="I22" s="5">
        <f t="shared" si="1"/>
        <v>0</v>
      </c>
      <c r="K22" t="s">
        <v>57</v>
      </c>
      <c r="L22">
        <v>0.63100000000000001</v>
      </c>
    </row>
    <row r="23" spans="1:12" x14ac:dyDescent="0.25">
      <c r="A23">
        <v>626</v>
      </c>
      <c r="B23" t="s">
        <v>39</v>
      </c>
      <c r="C23" t="s">
        <v>107</v>
      </c>
      <c r="D23">
        <v>0</v>
      </c>
      <c r="H23" s="5"/>
      <c r="I23" s="5"/>
      <c r="K23" t="s">
        <v>64</v>
      </c>
      <c r="L23">
        <v>0.41699999999999998</v>
      </c>
    </row>
    <row r="24" spans="1:12" x14ac:dyDescent="0.25">
      <c r="A24">
        <v>797</v>
      </c>
      <c r="B24" t="s">
        <v>41</v>
      </c>
      <c r="C24" t="s">
        <v>107</v>
      </c>
      <c r="D24">
        <v>0</v>
      </c>
      <c r="H24" s="5"/>
      <c r="I24" s="5"/>
      <c r="K24" t="s">
        <v>145</v>
      </c>
      <c r="L24">
        <v>0.34799999999999998</v>
      </c>
    </row>
    <row r="25" spans="1:12" x14ac:dyDescent="0.25">
      <c r="A25">
        <v>2668</v>
      </c>
      <c r="B25" s="1" t="s">
        <v>73</v>
      </c>
      <c r="C25" t="s">
        <v>82</v>
      </c>
      <c r="D25">
        <v>0</v>
      </c>
      <c r="H25" s="5"/>
      <c r="I25" s="5"/>
      <c r="K25" t="s">
        <v>66</v>
      </c>
      <c r="L25">
        <v>0.27300000000000002</v>
      </c>
    </row>
    <row r="26" spans="1:12" x14ac:dyDescent="0.25">
      <c r="A26">
        <v>2669</v>
      </c>
      <c r="B26" s="1" t="s">
        <v>84</v>
      </c>
      <c r="C26" t="s">
        <v>82</v>
      </c>
      <c r="D26">
        <f>0.4*D23</f>
        <v>0</v>
      </c>
      <c r="H26" s="5"/>
      <c r="I26" s="5"/>
      <c r="K26" t="s">
        <v>29</v>
      </c>
      <c r="L26">
        <v>1.0329999999999999</v>
      </c>
    </row>
    <row r="27" spans="1:12" x14ac:dyDescent="0.25">
      <c r="A27">
        <v>2670</v>
      </c>
      <c r="B27" s="1" t="s">
        <v>80</v>
      </c>
      <c r="C27" t="s">
        <v>82</v>
      </c>
      <c r="D27" s="7">
        <f>IF(D30&lt;0, D31, D31-D30/96*16)</f>
        <v>22.413543833333335</v>
      </c>
      <c r="E27" s="7"/>
      <c r="H27" s="5"/>
      <c r="I27" s="5"/>
      <c r="K27" t="s">
        <v>67</v>
      </c>
      <c r="L27">
        <v>0.11600000000000001</v>
      </c>
    </row>
    <row r="28" spans="1:12" x14ac:dyDescent="0.25">
      <c r="A28">
        <v>2671</v>
      </c>
      <c r="B28" s="1" t="s">
        <v>76</v>
      </c>
      <c r="C28" t="s">
        <v>82</v>
      </c>
      <c r="D28">
        <f>100-D33</f>
        <v>43.423742166666663</v>
      </c>
      <c r="H28" s="5"/>
      <c r="I28" s="5"/>
      <c r="K28" t="s">
        <v>65</v>
      </c>
      <c r="L28">
        <v>0.22600000000000001</v>
      </c>
    </row>
    <row r="29" spans="1:12" x14ac:dyDescent="0.25">
      <c r="H29" s="5"/>
      <c r="I29" s="5"/>
      <c r="K29" t="s">
        <v>69</v>
      </c>
      <c r="L29">
        <v>9.4E-2</v>
      </c>
    </row>
    <row r="30" spans="1:12" x14ac:dyDescent="0.25">
      <c r="B30" s="1" t="s">
        <v>79</v>
      </c>
      <c r="C30" s="5"/>
      <c r="D30">
        <f>D10</f>
        <v>0.4</v>
      </c>
      <c r="H30" s="5"/>
      <c r="I30" s="5"/>
      <c r="K30" t="s">
        <v>68</v>
      </c>
      <c r="L30">
        <v>0.26300000000000001</v>
      </c>
    </row>
    <row r="31" spans="1:12" x14ac:dyDescent="0.25">
      <c r="B31" s="1" t="s">
        <v>75</v>
      </c>
      <c r="C31" s="7"/>
      <c r="D31" s="7">
        <f>SUMPRODUCT(D6:D22,I6:I22)</f>
        <v>22.480210500000002</v>
      </c>
      <c r="E31" s="7">
        <v>5.7469419999999998</v>
      </c>
      <c r="H31" s="5"/>
      <c r="I31" s="5"/>
      <c r="K31" t="s">
        <v>70</v>
      </c>
      <c r="L31">
        <v>0.40500000000000003</v>
      </c>
    </row>
    <row r="32" spans="1:12" x14ac:dyDescent="0.25">
      <c r="K32" t="s">
        <v>71</v>
      </c>
      <c r="L32">
        <v>1.139</v>
      </c>
    </row>
    <row r="33" spans="2:12" x14ac:dyDescent="0.25">
      <c r="B33" s="1" t="s">
        <v>78</v>
      </c>
      <c r="D33">
        <f>SUM(D6:D27)-D6</f>
        <v>56.576257833333337</v>
      </c>
      <c r="K33" t="s">
        <v>72</v>
      </c>
      <c r="L33">
        <v>0.20200000000000001</v>
      </c>
    </row>
    <row r="34" spans="2:12" x14ac:dyDescent="0.25">
      <c r="K34" t="s">
        <v>63</v>
      </c>
      <c r="L34">
        <v>0.183</v>
      </c>
    </row>
    <row r="35" spans="2:12" x14ac:dyDescent="0.25">
      <c r="K35" t="s">
        <v>53</v>
      </c>
      <c r="L35">
        <v>0.66900000000000004</v>
      </c>
    </row>
    <row r="36" spans="2:12" x14ac:dyDescent="0.25">
      <c r="E36" s="1" t="s">
        <v>135</v>
      </c>
      <c r="K36" t="s">
        <v>55</v>
      </c>
      <c r="L36">
        <v>0.78500000000000003</v>
      </c>
    </row>
    <row r="37" spans="2:12" x14ac:dyDescent="0.25">
      <c r="E37" s="1" t="s">
        <v>136</v>
      </c>
      <c r="K37" t="s">
        <v>60</v>
      </c>
      <c r="L37">
        <v>0.245</v>
      </c>
    </row>
    <row r="38" spans="2:12" x14ac:dyDescent="0.25">
      <c r="K38" t="s">
        <v>74</v>
      </c>
      <c r="L38">
        <v>0.35099999999999998</v>
      </c>
    </row>
    <row r="39" spans="2:12" x14ac:dyDescent="0.25">
      <c r="E39" s="1" t="s">
        <v>137</v>
      </c>
    </row>
    <row r="40" spans="2:12" x14ac:dyDescent="0.25">
      <c r="E40" s="1" t="s">
        <v>138</v>
      </c>
    </row>
    <row r="41" spans="2:12" x14ac:dyDescent="0.25">
      <c r="E41" s="1" t="s">
        <v>139</v>
      </c>
    </row>
    <row r="42" spans="2:12" x14ac:dyDescent="0.25">
      <c r="E42" s="1" t="s">
        <v>140</v>
      </c>
    </row>
    <row r="43" spans="2:12" x14ac:dyDescent="0.25">
      <c r="E43" s="1" t="s">
        <v>141</v>
      </c>
    </row>
  </sheetData>
  <sortState ref="N7:P26">
    <sortCondition descending="1" ref="O7"/>
  </sortState>
  <mergeCells count="2">
    <mergeCell ref="D3:E3"/>
    <mergeCell ref="D4:E4"/>
  </mergeCells>
  <pageMargins left="0.7" right="0.7" top="0.75" bottom="0.75" header="0.3" footer="0.3"/>
  <pageSetup orientation="portrait" horizontalDpi="4294967293"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2016-02-25T05:00:00+00:00</Document_x0020_Creation_x0020_Date>
    <EPA_x0020_Office xmlns="4ffa91fb-a0ff-4ac5-b2db-65c790d184a4">OTAQ</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Sonntag, Darrell</DisplayName>
        <AccountId>3209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839</Ref_x0020_No>
    <Reviewer xmlns="8f75adca-0fe3-4657-b07a-186b256b984e">Amara Holder and Darrell Sonntag</Reviewer>
    <Status xmlns="8f75adca-0fe3-4657-b07a-186b256b984e">Done</Status>
    <Instructions xmlns="8f75adca-0fe3-4657-b07a-186b256b984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FD47F-E8D1-4A0F-9AFC-D884F1AB5489}">
  <ds:schemaRefs>
    <ds:schemaRef ds:uri="Microsoft.SharePoint.Taxonomy.ContentTypeSync"/>
  </ds:schemaRefs>
</ds:datastoreItem>
</file>

<file path=customXml/itemProps2.xml><?xml version="1.0" encoding="utf-8"?>
<ds:datastoreItem xmlns:ds="http://schemas.openxmlformats.org/officeDocument/2006/customXml" ds:itemID="{F77D4099-D4C2-4C5A-BB7B-B7E14117CB63}"/>
</file>

<file path=customXml/itemProps3.xml><?xml version="1.0" encoding="utf-8"?>
<ds:datastoreItem xmlns:ds="http://schemas.openxmlformats.org/officeDocument/2006/customXml" ds:itemID="{72DC56E4-04C2-4177-A319-E663C6A8606B}">
  <ds:schemaRefs>
    <ds:schemaRef ds:uri="http://www.w3.org/XML/1998/namespace"/>
    <ds:schemaRef ds:uri="http://purl.org/dc/dcmitype/"/>
    <ds:schemaRef ds:uri="http://purl.org/dc/elements/1.1/"/>
    <ds:schemaRef ds:uri="7d7b659b-c050-4388-b6f3-49109a48db57"/>
    <ds:schemaRef ds:uri="http://schemas.microsoft.com/sharepoint/v3"/>
    <ds:schemaRef ds:uri="http://schemas.openxmlformats.org/package/2006/metadata/core-properties"/>
    <ds:schemaRef ds:uri="http://schemas.microsoft.com/office/2006/documentManagement/types"/>
    <ds:schemaRef ds:uri="http://schemas.microsoft.com/sharepoint.v3"/>
    <ds:schemaRef ds:uri="http://purl.org/dc/terms/"/>
    <ds:schemaRef ds:uri="http://schemas.microsoft.com/sharepoint/v3/fields"/>
    <ds:schemaRef ds:uri="4ffa91fb-a0ff-4ac5-b2db-65c790d184a4"/>
    <ds:schemaRef ds:uri="http://schemas.microsoft.com/office/infopath/2007/PartnerControls"/>
    <ds:schemaRef ds:uri="8f75adca-0fe3-4657-b07a-186b256b984e"/>
    <ds:schemaRef ds:uri="http://schemas.microsoft.com/office/2006/metadata/properties"/>
  </ds:schemaRefs>
</ds:datastoreItem>
</file>

<file path=customXml/itemProps4.xml><?xml version="1.0" encoding="utf-8"?>
<ds:datastoreItem xmlns:ds="http://schemas.openxmlformats.org/officeDocument/2006/customXml" ds:itemID="{EDCC31CF-263B-42E8-B9A7-89C55397BA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PM 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 95433-95462_No839 Characterization of Metals Emitted from Motor Vehicles - HEI Schauer</dc:title>
  <dc:creator/>
  <cp:lastModifiedBy/>
  <cp:revision/>
  <dcterms:created xsi:type="dcterms:W3CDTF">2006-09-16T00:00:00Z</dcterms:created>
  <dcterms:modified xsi:type="dcterms:W3CDTF">2019-04-20T20:06:03Z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