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Override PartName="/xl/comments1.xml" ContentType="application/vnd.openxmlformats-officedocument.spreadsheetml.comment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02"/>
  <workbookPr codeName="ThisWorkbook" defaultThemeVersion="124226"/>
  <mc:AlternateContent xmlns:mc="http://schemas.openxmlformats.org/markup-compatibility/2006">
    <mc:Choice Requires="x15">
      <x15ac:absPath xmlns:x15ac="http://schemas.microsoft.com/office/spreadsheetml/2010/11/ac" url="\\betfilesrv02.corp.abtassoc.com\redirected$\hsuy\Documents\1-SPECIATE\Incorporated Profiles\2020\No1035 Sugarcane Burning PM\"/>
    </mc:Choice>
  </mc:AlternateContent>
  <xr:revisionPtr revIDLastSave="0" documentId="11_7E5A06D8773CAE0B534EB158E46B14F3E57AAC00" xr6:coauthVersionLast="45" xr6:coauthVersionMax="45" xr10:uidLastSave="{00000000-0000-0000-0000-000000000000}"/>
  <bookViews>
    <workbookView xWindow="885" yWindow="645" windowWidth="18615" windowHeight="14145" tabRatio="697" firstSheet="1" activeTab="1" xr2:uid="{00000000-000D-0000-FFFF-FFFF00000000}"/>
  </bookViews>
  <sheets>
    <sheet name="README" sheetId="8" r:id="rId1"/>
    <sheet name="PROFILES" sheetId="3" r:id="rId2"/>
    <sheet name="SPECIES" sheetId="30" r:id="rId3"/>
    <sheet name="4420 Profile" sheetId="11" state="hidden" r:id="rId4"/>
    <sheet name="PROFILE_REFERENCE_CROSSWALK" sheetId="34" r:id="rId5"/>
    <sheet name="REFERENCES" sheetId="35" r:id="rId6"/>
    <sheet name="AE6 Calculations" sheetId="32" r:id="rId7"/>
    <sheet name="Supporting doc" sheetId="33" r:id="rId8"/>
    <sheet name="Keyword_Reference" sheetId="4" r:id="rId9"/>
  </sheets>
  <calcPr calcId="191028" calcCompleted="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33" i="32" l="1"/>
  <c r="X5" i="32"/>
  <c r="X6" i="32"/>
  <c r="X7" i="32"/>
  <c r="X8" i="32"/>
  <c r="X9" i="32"/>
  <c r="X10" i="32"/>
  <c r="X11" i="32"/>
  <c r="X12" i="32"/>
  <c r="X13" i="32"/>
  <c r="X14" i="32"/>
  <c r="X15" i="32"/>
  <c r="X16" i="32"/>
  <c r="X17" i="32"/>
  <c r="X18" i="32"/>
  <c r="X19" i="32"/>
  <c r="X20" i="32"/>
  <c r="X21" i="32"/>
  <c r="X22" i="32"/>
  <c r="X23" i="32"/>
  <c r="X24" i="32"/>
  <c r="X25" i="32"/>
  <c r="X26" i="32"/>
  <c r="X27" i="32"/>
  <c r="X28" i="32"/>
  <c r="X29" i="32"/>
  <c r="X30" i="32"/>
  <c r="X31" i="32"/>
  <c r="X32" i="32"/>
  <c r="X4" i="32"/>
  <c r="AB38" i="32" l="1"/>
  <c r="AB34" i="32"/>
  <c r="Y32" i="32"/>
  <c r="Y31" i="32"/>
  <c r="Y30" i="32"/>
  <c r="Y29" i="32"/>
  <c r="Y28" i="32"/>
  <c r="Y27" i="32"/>
  <c r="Y26" i="32"/>
  <c r="Y25" i="32"/>
  <c r="Y24" i="32"/>
  <c r="Y23" i="32"/>
  <c r="Y22" i="32"/>
  <c r="Y21" i="32"/>
  <c r="Y20" i="32"/>
  <c r="Y19" i="32"/>
  <c r="Y18" i="32"/>
  <c r="Y17" i="32"/>
  <c r="Y16" i="32"/>
  <c r="Y15" i="32"/>
  <c r="Y14" i="32"/>
  <c r="Y13" i="32"/>
  <c r="Y12" i="32"/>
  <c r="Y11" i="32"/>
  <c r="X38" i="32"/>
  <c r="Y10" i="32"/>
  <c r="Y9" i="32"/>
  <c r="Y8" i="32"/>
  <c r="Y7" i="32"/>
  <c r="Y6" i="32"/>
  <c r="Y5" i="32"/>
  <c r="Y4" i="32"/>
  <c r="X34" i="32" l="1"/>
  <c r="H38" i="32"/>
  <c r="H34" i="32"/>
  <c r="D33" i="32"/>
  <c r="D5" i="32"/>
  <c r="E5" i="32"/>
  <c r="D6" i="32"/>
  <c r="E6" i="32"/>
  <c r="D7" i="32"/>
  <c r="E7" i="32"/>
  <c r="D8" i="32"/>
  <c r="E8" i="32"/>
  <c r="D9" i="32"/>
  <c r="E9" i="32"/>
  <c r="D10" i="32"/>
  <c r="E10" i="32"/>
  <c r="D11" i="32"/>
  <c r="E11" i="32"/>
  <c r="D12" i="32"/>
  <c r="E12" i="32"/>
  <c r="D13" i="32"/>
  <c r="E13" i="32"/>
  <c r="D14" i="32"/>
  <c r="E14" i="32"/>
  <c r="D15" i="32"/>
  <c r="E15" i="32"/>
  <c r="D16" i="32"/>
  <c r="E16" i="32"/>
  <c r="D17" i="32"/>
  <c r="E17" i="32"/>
  <c r="D18" i="32"/>
  <c r="E18" i="32"/>
  <c r="D19" i="32"/>
  <c r="E19" i="32"/>
  <c r="D20" i="32"/>
  <c r="E20" i="32"/>
  <c r="D21" i="32"/>
  <c r="E21" i="32"/>
  <c r="D22" i="32"/>
  <c r="E22" i="32"/>
  <c r="D23" i="32"/>
  <c r="E23" i="32"/>
  <c r="D24" i="32"/>
  <c r="E24" i="32"/>
  <c r="D25" i="32"/>
  <c r="E25" i="32"/>
  <c r="D26" i="32"/>
  <c r="E26" i="32"/>
  <c r="D27" i="32"/>
  <c r="E27" i="32"/>
  <c r="D28" i="32"/>
  <c r="E28" i="32"/>
  <c r="D29" i="32"/>
  <c r="E29" i="32"/>
  <c r="D30" i="32"/>
  <c r="E30" i="32"/>
  <c r="D31" i="32"/>
  <c r="E31" i="32"/>
  <c r="D32" i="32"/>
  <c r="E32" i="32"/>
  <c r="E4" i="32"/>
  <c r="D4" i="32"/>
  <c r="O5" i="32"/>
  <c r="O6" i="32"/>
  <c r="O7" i="32"/>
  <c r="O8" i="32"/>
  <c r="O9" i="32"/>
  <c r="O10" i="32"/>
  <c r="O11" i="32"/>
  <c r="O12" i="32"/>
  <c r="O13" i="32"/>
  <c r="O4" i="32"/>
  <c r="N5" i="32"/>
  <c r="N6" i="32"/>
  <c r="N7" i="32"/>
  <c r="N8" i="32"/>
  <c r="N9" i="32"/>
  <c r="N10" i="32"/>
  <c r="N11" i="32"/>
  <c r="N12" i="32"/>
  <c r="N13" i="32"/>
  <c r="N4" i="32"/>
  <c r="D38" i="32" l="1"/>
  <c r="AB39" i="32"/>
  <c r="AB35" i="32" s="1"/>
  <c r="AB41" i="32" s="1"/>
  <c r="X39" i="32"/>
  <c r="X35" i="32" s="1"/>
  <c r="D34" i="32"/>
  <c r="H39" i="32"/>
  <c r="H35" i="32" s="1"/>
  <c r="H41" i="32" s="1"/>
  <c r="D39" i="32"/>
  <c r="D35" i="32" s="1"/>
  <c r="D41" i="32" s="1"/>
  <c r="X41" i="32" l="1"/>
  <c r="X42" i="32" s="1"/>
  <c r="AB36" i="32"/>
  <c r="X36" i="32" s="1"/>
  <c r="H36" i="32"/>
  <c r="D36"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Ying Hsu</author>
    <author>Author</author>
  </authors>
  <commentList>
    <comment ref="H4" authorId="0" shapeId="0" xr:uid="{00000000-0006-0000-0600-000001000000}">
      <text>
        <r>
          <rPr>
            <b/>
            <sz val="9"/>
            <color indexed="81"/>
            <rFont val="Tahoma"/>
            <family val="2"/>
          </rPr>
          <t>Ying Hsu:</t>
        </r>
        <r>
          <rPr>
            <sz val="9"/>
            <color indexed="81"/>
            <rFont val="Tahoma"/>
            <family val="2"/>
          </rPr>
          <t xml:space="preserve">
After all the AE6 calculations and added the inferred species, the Sum of Speciated is 140.7%.  Adjusted OC from 0.44 g/kg to 0.1549 g/kg, so that the Sum of Speciated equal to 100%.</t>
        </r>
      </text>
    </comment>
    <comment ref="D7" authorId="0" shapeId="0" xr:uid="{00000000-0006-0000-0600-000002000000}">
      <text>
        <r>
          <rPr>
            <b/>
            <sz val="9"/>
            <color indexed="81"/>
            <rFont val="Tahoma"/>
            <family val="2"/>
          </rPr>
          <t>Ying Hsu:</t>
        </r>
        <r>
          <rPr>
            <sz val="9"/>
            <color indexed="81"/>
            <rFont val="Tahoma"/>
            <family val="2"/>
          </rPr>
          <t xml:space="preserve">
Following DRI protocol, when a compound is analyzed using two methods, some species are included in the "Total Speciated wt %".  For this profile, only one method was used, so all ions and inorganics are included.</t>
        </r>
      </text>
    </comment>
    <comment ref="D13" authorId="0" shapeId="0" xr:uid="{00000000-0006-0000-0600-000003000000}">
      <text>
        <r>
          <rPr>
            <b/>
            <sz val="9"/>
            <color indexed="81"/>
            <rFont val="Tahoma"/>
            <family val="2"/>
          </rPr>
          <t>Ying Hsu:</t>
        </r>
        <r>
          <rPr>
            <sz val="9"/>
            <color indexed="81"/>
            <rFont val="Tahoma"/>
            <family val="2"/>
          </rPr>
          <t xml:space="preserve">
Following DRI protocol, when a compound is analyzed using two methods, some species are included in the "Total Speciated wt %".  For this profile, only one method was used, so all ions and inorganics are included.</t>
        </r>
      </text>
    </comment>
    <comment ref="B33" authorId="1" shapeId="0" xr:uid="{00000000-0006-0000-0600-000004000000}">
      <text>
        <r>
          <rPr>
            <b/>
            <sz val="9"/>
            <color indexed="81"/>
            <rFont val="Tahoma"/>
            <family val="2"/>
          </rPr>
          <t>Author:</t>
        </r>
        <r>
          <rPr>
            <sz val="9"/>
            <color indexed="81"/>
            <rFont val="Tahoma"/>
            <family val="2"/>
          </rPr>
          <t xml:space="preserve">
Reff et al., 2009 assume H2O is zero for combustion sources. 24% of the sum
of SO4= and NH4+.</t>
        </r>
      </text>
    </comment>
    <comment ref="V33" authorId="1" shapeId="0" xr:uid="{00000000-0006-0000-0600-000005000000}">
      <text>
        <r>
          <rPr>
            <b/>
            <sz val="9"/>
            <color indexed="81"/>
            <rFont val="Tahoma"/>
            <family val="2"/>
          </rPr>
          <t>Author:</t>
        </r>
        <r>
          <rPr>
            <sz val="9"/>
            <color indexed="81"/>
            <rFont val="Tahoma"/>
            <family val="2"/>
          </rPr>
          <t xml:space="preserve">
Reff et al., 2009 assume H2O is zero for combustion sources. 24% of the sum
of SO4= and NH4+.</t>
        </r>
      </text>
    </comment>
    <comment ref="B34" authorId="1" shapeId="0" xr:uid="{00000000-0006-0000-0600-000006000000}">
      <text>
        <r>
          <rPr>
            <b/>
            <sz val="9"/>
            <color indexed="81"/>
            <rFont val="Tahoma"/>
            <family val="2"/>
          </rPr>
          <t>Author:</t>
        </r>
        <r>
          <rPr>
            <sz val="9"/>
            <color indexed="81"/>
            <rFont val="Tahoma"/>
            <family val="2"/>
          </rPr>
          <t xml:space="preserve">
Following Reff et al., 2009, assuming 40% of OC to be PNCOM for coal combustion, 25% for motor vehicles, 70% for biomass combustion, 40% for all others.</t>
        </r>
      </text>
    </comment>
    <comment ref="V34" authorId="1" shapeId="0" xr:uid="{00000000-0006-0000-0600-000007000000}">
      <text>
        <r>
          <rPr>
            <b/>
            <sz val="9"/>
            <color indexed="81"/>
            <rFont val="Tahoma"/>
            <family val="2"/>
          </rPr>
          <t>Author:</t>
        </r>
        <r>
          <rPr>
            <sz val="9"/>
            <color indexed="81"/>
            <rFont val="Tahoma"/>
            <family val="2"/>
          </rPr>
          <t xml:space="preserve">
Following Reff et al., 2009, assuming 40% of OC to be PNCOM for coal combustion, 25% for motor vehicles, 70% for biomass combustion, 40% for all others.</t>
        </r>
      </text>
    </comment>
    <comment ref="B35" authorId="1" shapeId="0" xr:uid="{00000000-0006-0000-0600-000008000000}">
      <text>
        <r>
          <rPr>
            <b/>
            <sz val="9"/>
            <color indexed="81"/>
            <rFont val="Tahoma"/>
            <family val="2"/>
          </rPr>
          <t>Author:</t>
        </r>
        <r>
          <rPr>
            <sz val="9"/>
            <color indexed="81"/>
            <rFont val="Tahoma"/>
            <family val="2"/>
          </rPr>
          <t xml:space="preserve">
Following Reff et al., 2009 to calculate this mass.</t>
        </r>
      </text>
    </comment>
    <comment ref="V35" authorId="1" shapeId="0" xr:uid="{00000000-0006-0000-0600-000009000000}">
      <text>
        <r>
          <rPr>
            <b/>
            <sz val="9"/>
            <color indexed="81"/>
            <rFont val="Tahoma"/>
            <family val="2"/>
          </rPr>
          <t>Author:</t>
        </r>
        <r>
          <rPr>
            <sz val="9"/>
            <color indexed="81"/>
            <rFont val="Tahoma"/>
            <family val="2"/>
          </rPr>
          <t xml:space="preserve">
Following Reff et al., 2009 to calculate this mass.</t>
        </r>
      </text>
    </comment>
    <comment ref="B36" authorId="1" shapeId="0" xr:uid="{00000000-0006-0000-0600-00000A000000}">
      <text>
        <r>
          <rPr>
            <b/>
            <sz val="9"/>
            <color indexed="81"/>
            <rFont val="Tahoma"/>
            <family val="2"/>
          </rPr>
          <t>Author:</t>
        </r>
        <r>
          <rPr>
            <sz val="9"/>
            <color indexed="81"/>
            <rFont val="Tahoma"/>
            <family val="2"/>
          </rPr>
          <t xml:space="preserve">
=gravimetric mass minus Sum of speciated.</t>
        </r>
      </text>
    </comment>
    <comment ref="V36" authorId="1" shapeId="0" xr:uid="{00000000-0006-0000-0600-00000B000000}">
      <text>
        <r>
          <rPr>
            <b/>
            <sz val="9"/>
            <color indexed="81"/>
            <rFont val="Tahoma"/>
            <family val="2"/>
          </rPr>
          <t>Author:</t>
        </r>
        <r>
          <rPr>
            <sz val="9"/>
            <color indexed="81"/>
            <rFont val="Tahoma"/>
            <family val="2"/>
          </rPr>
          <t xml:space="preserve">
=gravimetric mass minus Sum of speciated.</t>
        </r>
      </text>
    </comment>
    <comment ref="B39" authorId="1" shapeId="0" xr:uid="{00000000-0006-0000-0600-00000C000000}">
      <text>
        <r>
          <rPr>
            <b/>
            <sz val="9"/>
            <color indexed="81"/>
            <rFont val="Tahoma"/>
            <family val="2"/>
          </rPr>
          <t>Author:</t>
        </r>
        <r>
          <rPr>
            <sz val="9"/>
            <color indexed="81"/>
            <rFont val="Tahoma"/>
            <family val="2"/>
          </rPr>
          <t xml:space="preserve">
Following Reff et al., 2009 to calculate this mass. (subtract not neutralized SO4=)</t>
        </r>
      </text>
    </comment>
    <comment ref="V39" authorId="1" shapeId="0" xr:uid="{00000000-0006-0000-0600-00000D000000}">
      <text>
        <r>
          <rPr>
            <b/>
            <sz val="9"/>
            <color indexed="81"/>
            <rFont val="Tahoma"/>
            <family val="2"/>
          </rPr>
          <t>Author:</t>
        </r>
        <r>
          <rPr>
            <sz val="9"/>
            <color indexed="81"/>
            <rFont val="Tahoma"/>
            <family val="2"/>
          </rPr>
          <t xml:space="preserve">
Following Reff et al., 2009 to calculate this mass. (subtract not neutralized SO4=)</t>
        </r>
      </text>
    </comment>
  </commentList>
</comments>
</file>

<file path=xl/sharedStrings.xml><?xml version="1.0" encoding="utf-8"?>
<sst xmlns="http://schemas.openxmlformats.org/spreadsheetml/2006/main" count="811" uniqueCount="348">
  <si>
    <t xml:space="preserve">From: Menetrez, Marc [mailto:menetrez.marc@epa.gov] 
Sent: Tuesday, October 8, 2019 12:47 PM
To: Frank Divita &lt;Frank_Divita@abtassoc.com&gt;; Ying Hsu &lt;Ying_Hsu@abtassoc.com&gt;
Cc: Strum, Madeleine &lt;Strum.Madeleine@epa.gov&gt;
Subject: PAPER TO DEVELOP
Please develop the Alvarez paper for PM2.5 profile
</t>
  </si>
  <si>
    <t xml:space="preserve">From: Strum, Madeleine [mailto:Strum.Madeleine@epa.gov] 
Sent: Sunday, October 20, 2019 7:27 AM
To: Ying Hsu &lt;Ying_Hsu@abtassoc.com&gt;; Menetrez, Marc &lt;menetrez.marc@epa.gov&gt;
Cc: Frank Divita &lt;Frank_Divita@abtassoc.com&gt;
Subject: RE: Sugarcane burning PM profile workbook
I think we need to make this a separate workbook.  Since we will not re-do what we posted on the VOC side, please just make a PM workbook.  Note that this is a sibling to the Mexico TOG profile.   We can call it SUGP02.
</t>
  </si>
  <si>
    <t>Ying</t>
  </si>
  <si>
    <t>This email and the attachments need to get into the workbook – are the attachments available on the web (DOI’s or do we just zip them up with the workbook (I’ve done that before) to include in the excel file we post on the SPECIATE website)?</t>
  </si>
  <si>
    <t>Casey—what is the best way to continue to update that excel sheet with the links?  Get it on SharePoint and instruct Ying how to add to it?  I think we need to strip it out and use the SPECIATE 5.1 meta data to populate fields that are in other SPECIATE tables.  So Profile code, wkbook link, Qscore link and then we merge our favorite meta data fields from the SPECIATE access database.</t>
  </si>
  <si>
    <t>Madeleine Strum</t>
  </si>
  <si>
    <t>U.S. Environmental Protection Agency|109 TW Alexander Drive, RTP, NC  27711</t>
  </si>
  <si>
    <t>Office of Air Quality Planning and Standards|Air Quality Assessment Division|Emission Inventory and Analysis Group</t>
  </si>
  <si>
    <t>919 541 2383 (office phone)</t>
  </si>
  <si>
    <t>From: Rao, Venkatesh &lt;Rao.Venkatesh@epa.gov&gt;</t>
  </si>
  <si>
    <r>
      <t>Sent:</t>
    </r>
    <r>
      <rPr>
        <sz val="11"/>
        <color theme="1"/>
        <rFont val="Calibri"/>
        <family val="2"/>
        <scheme val="minor"/>
      </rPr>
      <t xml:space="preserve"> Monday, November 4, 2019 5:54 PM</t>
    </r>
  </si>
  <si>
    <r>
      <t>To:</t>
    </r>
    <r>
      <rPr>
        <sz val="11"/>
        <color theme="1"/>
        <rFont val="Calibri"/>
        <family val="2"/>
        <scheme val="minor"/>
      </rPr>
      <t xml:space="preserve"> Strum, Madeleine &lt;Strum.Madeleine@epa.gov&gt;; Menetrez, Marc &lt;menetrez.marc@epa.gov&gt;</t>
    </r>
  </si>
  <si>
    <r>
      <t>Cc:</t>
    </r>
    <r>
      <rPr>
        <sz val="11"/>
        <color theme="1"/>
        <rFont val="Calibri"/>
        <family val="2"/>
        <scheme val="minor"/>
      </rPr>
      <t xml:space="preserve"> Hays, Michael &lt;Hays.Michael@epa.gov&gt;; Godfrey, Janice &lt;Godfrey.Janice@epa.gov&gt;; Holder, Amara &lt;holder.amara@epa.gov&gt;; Bray, Casey &lt;bray.casey@epa.gov&gt;; Benromdhane, Souad &lt;Benromdhane.Souad@epa.gov&gt;; Pouliot, George &lt;Pouliot.George@epa.gov&gt;</t>
    </r>
  </si>
  <si>
    <r>
      <t>Subject:</t>
    </r>
    <r>
      <rPr>
        <sz val="11"/>
        <color theme="1"/>
        <rFont val="Calibri"/>
        <family val="2"/>
        <scheme val="minor"/>
      </rPr>
      <t xml:space="preserve"> FW: Regarding your attached paper on sugarcane burning emissions</t>
    </r>
  </si>
  <si>
    <t>I think we can use these profiles safely for PM from sugarcane based on Mr. Alvarez’s response.  I think some of you were cced on his message already.</t>
  </si>
  <si>
    <t>For others, at the last SPECIATE meeting we discussed why this paper had EC fraction so high for sugarcane burning (from Mexico), so I asked the contact author for the paper.</t>
  </si>
  <si>
    <t>His response is included below as a FYI.  Leads me to believe we can use this as a valid profile.</t>
  </si>
  <si>
    <t>FYI.</t>
  </si>
  <si>
    <t>--Tesh</t>
  </si>
  <si>
    <t>From: VIOLETA MUGICA ALVAREZ &lt;vma@azc.uam.mx&gt;</t>
  </si>
  <si>
    <r>
      <t>Sent:</t>
    </r>
    <r>
      <rPr>
        <sz val="11"/>
        <color theme="1"/>
        <rFont val="Calibri"/>
        <family val="2"/>
        <scheme val="minor"/>
      </rPr>
      <t xml:space="preserve"> Sunday, November 03, 2019 10:18 PM</t>
    </r>
  </si>
  <si>
    <t>To: Rao, Venkatesh &lt;Rao.Venkatesh@epa.gov&gt;</t>
  </si>
  <si>
    <r>
      <t>Subject:</t>
    </r>
    <r>
      <rPr>
        <sz val="11"/>
        <color theme="1"/>
        <rFont val="Calibri"/>
        <family val="2"/>
        <scheme val="minor"/>
      </rPr>
      <t xml:space="preserve"> Re: Regarding your attached paper on sugarcane burning emissions</t>
    </r>
  </si>
  <si>
    <t>Dear Dr Rao</t>
  </si>
  <si>
    <t>Thank you for your interest in my work, I will try to clarify your doubts, but let me tell you the story of this study.</t>
  </si>
  <si>
    <r>
      <t xml:space="preserve">Five years ago the emission inventory considered for the first time reporting black carbon. As you know Mexico has many sugarcane plantations, then sugarcane burning was considered. At that time the only available reference found by the Mexican team of Emission Inventory (National Institute of Ecology and Climatic Change, INECC) was the FE reported by Hall et al., 2012 which determined sugarcane burning emission factors in Florida. The result was FE EC 0.71, whereas for OC was 0.26. (please note that in that case the concentration of EC was </t>
    </r>
    <r>
      <rPr>
        <b/>
        <sz val="11"/>
        <color theme="1"/>
        <rFont val="Calibri"/>
        <family val="2"/>
        <scheme val="minor"/>
      </rPr>
      <t>higher</t>
    </r>
    <r>
      <rPr>
        <sz val="11"/>
        <color theme="1"/>
        <rFont val="Calibri"/>
        <family val="2"/>
        <scheme val="minor"/>
      </rPr>
      <t xml:space="preserve"> than that of OC).</t>
    </r>
  </si>
  <si>
    <r>
      <t xml:space="preserve">When I saw the EFs used for total EC estimations from sugarcane burning I said the same you did: </t>
    </r>
    <r>
      <rPr>
        <i/>
        <sz val="11"/>
        <color theme="1"/>
        <rFont val="Calibri"/>
        <family val="2"/>
        <scheme val="minor"/>
      </rPr>
      <t>It is not possible; emissions from biomass burning cannot have a higher EF of EC than the EF of OC</t>
    </r>
    <r>
      <rPr>
        <sz val="11"/>
        <color theme="1"/>
        <rFont val="Calibri"/>
        <family val="2"/>
        <scheme val="minor"/>
      </rPr>
      <t>. I was sure about that since just in 2013 we have finished a study related with the emissions from sugarcane burning in Veracruz, Chiapas and Morelos where in the ambient air the EC percentage of PM2.5 during harvesting was 6% and OC was 27%. (I am attaching the related paper, Mugica-Alvarez et al, 2016).</t>
    </r>
  </si>
  <si>
    <t>As I was the only scientist in Mexico working in biomass burning in the field, the INECC asked me to do a study to determine the emissions factor from sugarcane burning. The paper you read presents the results of that study.</t>
  </si>
  <si>
    <t>We made tents of tests to be sure about our numbers. We did not use fuel for burning, the sugarcane wastes were lit with a spark.</t>
  </si>
  <si>
    <r>
      <t>Regarding your specific questions.</t>
    </r>
    <r>
      <rPr>
        <sz val="12"/>
        <color theme="1"/>
        <rFont val="Arial"/>
        <family val="2"/>
      </rPr>
      <t> </t>
    </r>
  </si>
  <si>
    <r>
      <t>1.</t>
    </r>
    <r>
      <rPr>
        <sz val="7"/>
        <color rgb="FF003399"/>
        <rFont val="Times New Roman"/>
        <family val="1"/>
      </rPr>
      <t xml:space="preserve">       </t>
    </r>
    <r>
      <rPr>
        <sz val="11"/>
        <color rgb="FF003399"/>
        <rFont val="Calibri"/>
        <family val="2"/>
        <scheme val="minor"/>
      </rPr>
      <t>Effects of batch burning vs continuous field burns in terms of how it may affect measured pollutants</t>
    </r>
  </si>
  <si>
    <t>We knew that we had to simulate as much as we could the field conditions in our burning. We began feeding continuously the sugarcane straw; we noted that in this case the smoldering stage (that produces the high EC emissions) was maintained during the test. Then, we had similar results that Hall: EC emissions &gt; OC emissions.</t>
  </si>
  <si>
    <t>We decided to make the experiments with sugarcane straw batches, since in the field the flaming stage is not continuous, the fire runs to one place to another like in a batch feeding process.</t>
  </si>
  <si>
    <t>Results obtained repeatedly with the last experiment are those that I presented in the paper that you have; nevertheless, although EC was lower than OC, the values are still higher than those found in the ambient air. My explanation to this situation is that the EC and OC concentrations in ambient air are the result of several sources mixed emissions where OC is higher than EC (vehicles, use of LPG, emissions from sugar mill, for instance).</t>
  </si>
  <si>
    <r>
      <t>2.</t>
    </r>
    <r>
      <rPr>
        <sz val="7"/>
        <color rgb="FF003399"/>
        <rFont val="Times New Roman"/>
        <family val="1"/>
      </rPr>
      <t xml:space="preserve">       </t>
    </r>
    <r>
      <rPr>
        <sz val="11"/>
        <color rgb="FF003399"/>
        <rFont val="Calibri"/>
        <family val="2"/>
        <scheme val="minor"/>
      </rPr>
      <t>Any residue in the sugarcane fields that may have been burnt along with the crop residue</t>
    </r>
  </si>
  <si>
    <t>No other residue was burnt</t>
  </si>
  <si>
    <t>3. Something specific to sugarcane cultivation in Mexico that might cause this kind of EC in the PM profile (like very dry fuels)</t>
  </si>
  <si>
    <t>There is nothing specific with the Mexican cultivation method. Hall made his experiments in Florida.</t>
  </si>
  <si>
    <t>The high values of EC are reported also in the only two manuscripts that I could find. If you review the Hall et al (2012) reference as well as that reported by Zhang et al (2013) [FE EC= 1.22, FE OC=1.25, you see that in both cases EC emissions are very high.</t>
  </si>
  <si>
    <t>My government (INECC) financed me also a project to determine the emission factors from the waste burning of other eight crops: alfalfa, barley, bean, cotton, maize, rice, sorghum and wheat. That was used for the PhD thesis of my student. We used the same methodology and considerations than for sugarcane straw burning. The results were reported in Santiago et al., 2018, which I am attaching also and maybe it can be useful for your job.</t>
  </si>
  <si>
    <t>You can appreciate in Table 3 of this paper that each crop has a different behavior during burning and that OC/EC emissions are not the same. The explanation is that each type of leaves has different composition and that had influence in the emissions. You can see that barley straw burning has also a high percentage of EC in the PM2.5 like sugarcane burning, but the wastes of other crops presented lower EC emissions.</t>
  </si>
  <si>
    <t>I hope that my explanation helps you in your job.</t>
  </si>
  <si>
    <t>PROFILE_CODE</t>
  </si>
  <si>
    <t>PROFILE_NAME</t>
  </si>
  <si>
    <t>PROFILE_TYPE</t>
  </si>
  <si>
    <t>MASTER_POLLUTANT</t>
  </si>
  <si>
    <t>QSCORE</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</si>
  <si>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</si>
  <si>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</si>
  <si>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</si>
  <si>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</si>
  <si>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</si>
  <si>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</si>
  <si>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</si>
  <si>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</si>
  <si>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</si>
  <si>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</si>
  <si>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</si>
  <si>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</si>
  <si>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</si>
  <si>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</si>
  <si>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</si>
  <si>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</si>
  <si>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</si>
  <si>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</si>
  <si>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</si>
  <si>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</si>
  <si>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</si>
  <si>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</si>
  <si>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</si>
  <si>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</si>
  <si>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</si>
  <si>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</si>
  <si>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</si>
  <si>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</si>
  <si>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</si>
  <si>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</si>
  <si>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</si>
  <si>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</si>
  <si>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</si>
  <si>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</si>
  <si>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</si>
  <si>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</si>
  <si>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</si>
  <si>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</si>
  <si>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Data_Origin</t>
  </si>
  <si>
    <t>Keywords</t>
  </si>
  <si>
    <t>DOC_LINK</t>
  </si>
  <si>
    <t>Q_LINK</t>
  </si>
  <si>
    <t>SUGP02</t>
  </si>
  <si>
    <t>Sugar Cane Pre-Harvest Burning Mexico</t>
  </si>
  <si>
    <t>PM</t>
  </si>
  <si>
    <t>A</t>
  </si>
  <si>
    <t>None</t>
  </si>
  <si>
    <t>Profile calculated using emission factors of EC, OC, ions, and metals in PM2.5.  PAHs emission factors are only available in TSP.  Following the EPA Reff et al. (2009) method (https://doi.org/10.1021/es802930x), added inferred AE6 species (Particulate Non-Carbon Organic Matter, Metal-bound Oxygen, Other Unspeciated PM).  Particulate Non-Carbon Organic Matter is assumed to be 70% of organic carbon for biomass combustion sources. The resulting AE6 profile has higher EC than OC fraction.  Contacted the lead author and confirmed the results which are consistent with those in the literature (Hall et al., 2012, doi:10.1016/j.atmosenv.2012.03.034 and Zhang et al., 2013, http://dx.doi.org/10.1016/j.atmosenv.2012.05.055) for sugarcane combustion that has high EC emissions during smoldering stage.</t>
  </si>
  <si>
    <t>Experiments were carried out in an open combustion chamber equipped with isokinetic ampling, following EPA 5 and modified EPA 201-A methods. Preliminary tests showed that continuous feeding of residues does not represent the open burning carried out in the field since flaming stage is sustained, thus batch feeding of residues was used to perform around 30 experiments. Kruskal Wallis tests indicated that EFs had no significant differences among sugarcane varieties harvested in sites with different altitudes and climate, thus they can be applied for inventories estimations in world regions similar to Mexico. VOC samples were collected in Summa canisters and were analyzed in duplicate with a gas chromatographic system (HP 6890 Series Plus) equipped with a flame ionization detector (GC-FID) that includes a canister rack with a sample controller, humidity controller, and sample concentrator following the USEPA protocols established within the TO-13A method.  Calibration was performed with a certified standard VOCs gas mixture at ambient concentrations (Linde Spectra Environmental Gases), containing 57 ozone precursor VOCs that are diluted up to 0.05–50 ppb in ultra-high purity nitrogen  99.995%) by using a dynamic gas diluter, according to the USEPA protocols including in the TO-14A method.</t>
  </si>
  <si>
    <t>Gravimetric Mass</t>
  </si>
  <si>
    <t>O</t>
  </si>
  <si>
    <t>Mexico - Chiapas, Jalisco, Veracruz, and Morelos</t>
  </si>
  <si>
    <t>12</t>
  </si>
  <si>
    <t>SUG02</t>
  </si>
  <si>
    <t>Combustion</t>
  </si>
  <si>
    <t>Biomass burning; Agriculture</t>
  </si>
  <si>
    <t>Pre-harvest sugarcane</t>
  </si>
  <si>
    <t>g/kg dry fuel</t>
  </si>
  <si>
    <t>Ying Hsu</t>
  </si>
  <si>
    <t xml:space="preserve">Literature </t>
  </si>
  <si>
    <t>Sugarcane; Biomass burning</t>
  </si>
  <si>
    <t>ftp://newftp.epa.gov/air/emismod/SPECIATE_supportingdata/v5_1/No1035 Sugarcane burning PM profile workbook - 2-8-2020.xlsx</t>
  </si>
  <si>
    <t>ftp://newftp.epa.gov/air/emismod/SPECIATE_supportingdata/v5_1/Qscore 2019 Profile Quality Criteria Evaluation_sugar.docx</t>
  </si>
  <si>
    <t>SPECIES_ID</t>
  </si>
  <si>
    <t>WEIGHT_PERCENT</t>
  </si>
  <si>
    <t>PRIORITY_SPECIES_IN_PROFILE</t>
  </si>
  <si>
    <t>UNCERTAINTY_PERCENT</t>
  </si>
  <si>
    <t>UNCERTAINTY_METHOD</t>
  </si>
  <si>
    <t>ANALYTICAL_METHOD</t>
  </si>
  <si>
    <t>PHASE</t>
  </si>
  <si>
    <t>SPECIES_EMISSION_RATE</t>
  </si>
  <si>
    <t>SPECIES_EMISSION_RATE_UNIT</t>
  </si>
  <si>
    <t>Yes</t>
  </si>
  <si>
    <t>Standard Deviation</t>
  </si>
  <si>
    <t>Thermal/Optical Transmission</t>
  </si>
  <si>
    <t>Inductively Coupled Plasma</t>
  </si>
  <si>
    <t>Ion Chromatography (IC)</t>
  </si>
  <si>
    <t>No</t>
  </si>
  <si>
    <t>GC-MS</t>
  </si>
  <si>
    <t>N/A</t>
  </si>
  <si>
    <t>Inferred</t>
  </si>
  <si>
    <t>SPECIATE 4420 Profile</t>
  </si>
  <si>
    <t>Fraction</t>
  </si>
  <si>
    <t>Beta-pinene</t>
  </si>
  <si>
    <t>Cyclohexane</t>
  </si>
  <si>
    <t>N-tridecane</t>
  </si>
  <si>
    <t>Alpha-pinene</t>
  </si>
  <si>
    <t>Methylcyclopentane</t>
  </si>
  <si>
    <t>Isopropylbenzene (or cumene; 2-Phenylpropane)</t>
  </si>
  <si>
    <t>4-methyl-1-pentene</t>
  </si>
  <si>
    <t>1,3-diethylbenzene (meta)</t>
  </si>
  <si>
    <t>1,4-diethylbenzene (para)</t>
  </si>
  <si>
    <t>3-methylpentane</t>
  </si>
  <si>
    <t>N-decane</t>
  </si>
  <si>
    <t>1-Tridecene</t>
  </si>
  <si>
    <t>Cis-2-hexene</t>
  </si>
  <si>
    <t>Trans-2-hexene</t>
  </si>
  <si>
    <t>2,3-dimethylpentane</t>
  </si>
  <si>
    <t>3-methylheptane</t>
  </si>
  <si>
    <t>Cyclopentane</t>
  </si>
  <si>
    <t>2-methylheptane</t>
  </si>
  <si>
    <t>1-Methyl-2-ethylbenzene (or o-ethyltoluene; 1-Ethyl-2-methylbenzene; 2-ethyltoluene; 2-Ethylmethylbenzene)</t>
  </si>
  <si>
    <t>1,3,5-trimethylbenzene</t>
  </si>
  <si>
    <t>2,4-dimethylpentane</t>
  </si>
  <si>
    <t>2,2,3-trimethylpentane</t>
  </si>
  <si>
    <t>Methylcyclohexane</t>
  </si>
  <si>
    <t>3-methylhexane</t>
  </si>
  <si>
    <t>1,2,3-trimethylbenzene</t>
  </si>
  <si>
    <t>Isovaleraldehyde</t>
  </si>
  <si>
    <t>1-Dodecene</t>
  </si>
  <si>
    <t>1-Methyl-4-ethylbenzene (or 1-Ethyl-4-methylbenzene; 4-ethyltoluene)</t>
  </si>
  <si>
    <t>1-nonene</t>
  </si>
  <si>
    <t>N-nonane</t>
  </si>
  <si>
    <t>N-propylbenzene</t>
  </si>
  <si>
    <t>2,3,4-trimethylpentane</t>
  </si>
  <si>
    <t>2,2,4-trimethylpentane</t>
  </si>
  <si>
    <t>1-Undecene</t>
  </si>
  <si>
    <t>N-heptane</t>
  </si>
  <si>
    <t>N-undecane</t>
  </si>
  <si>
    <t>O-xylene</t>
  </si>
  <si>
    <t>2-methylhexane</t>
  </si>
  <si>
    <t>3-methyl-1-butene</t>
  </si>
  <si>
    <t>N-dodecane</t>
  </si>
  <si>
    <t>Cyclopentene</t>
  </si>
  <si>
    <t>1-Methyl-3-ethylbenzene (or 1-Ethyl-3-methylbenzene; 3-Ethyltoluene)</t>
  </si>
  <si>
    <t>Cis-2-pentene</t>
  </si>
  <si>
    <t>1-octene</t>
  </si>
  <si>
    <t>1,2,4-trimethylbenzene  (1,3,4-trimethylbenzene)</t>
  </si>
  <si>
    <t>2,2-dimethylbutane</t>
  </si>
  <si>
    <t>Isobutane (or 2-Methylpropane)</t>
  </si>
  <si>
    <t>N-hexane</t>
  </si>
  <si>
    <t>Styrene</t>
  </si>
  <si>
    <t>N-octane</t>
  </si>
  <si>
    <t>1-heptene</t>
  </si>
  <si>
    <t>Hexaldehyde (or hexanal, Hexanaldehyde)</t>
  </si>
  <si>
    <t>Ethylbenzene</t>
  </si>
  <si>
    <t>Trans-2-pentene</t>
  </si>
  <si>
    <t>2-methyl-1-butene</t>
  </si>
  <si>
    <t>2-methyl-2-propenal (or Methacrolein; Methacrylaldehyde; Isobutenal; Methacrylic aldehyde)</t>
  </si>
  <si>
    <t>Benzaldehyde</t>
  </si>
  <si>
    <t>N-pentane</t>
  </si>
  <si>
    <t>1-pentene</t>
  </si>
  <si>
    <t>2-methylpentane (isohexane)</t>
  </si>
  <si>
    <t>M &amp; p-xylene</t>
  </si>
  <si>
    <t>1-hexene</t>
  </si>
  <si>
    <t>2-methyl-2-butene</t>
  </si>
  <si>
    <t>Cis-2-butene</t>
  </si>
  <si>
    <t xml:space="preserve">Valeraldehyde </t>
  </si>
  <si>
    <t>m-Tolualdehyde (or m-Methylbenzaldehyde; 3-Methylbenzaldehyde)</t>
  </si>
  <si>
    <t>Trans-2-butene</t>
  </si>
  <si>
    <t>Isoprene (2-methyl-1,3-butadiene)</t>
  </si>
  <si>
    <t>2,3-dimethylbutane</t>
  </si>
  <si>
    <t>N-butane</t>
  </si>
  <si>
    <t>o-Tolualdehyde</t>
  </si>
  <si>
    <t>Butyraldehyde or butanal</t>
  </si>
  <si>
    <t>Acetylene (or ethyne)</t>
  </si>
  <si>
    <t>Methyl ethyl ketone (or MEK, 2-butanone)</t>
  </si>
  <si>
    <t>Isobutylene (or isobutene, 2-Methylpropene)</t>
  </si>
  <si>
    <t>1,3-butadiene</t>
  </si>
  <si>
    <t>Benzene</t>
  </si>
  <si>
    <t>Toluene</t>
  </si>
  <si>
    <t>Propionaldehyde (or Propanal; 1-Propanone; 1-Propanal)</t>
  </si>
  <si>
    <t>2,3-Butanedione (or Biacetyl; Butane-2,3-dione; Butanedione; Diacetyl; Dimethyl diketone; Dimethyl glyoxal)</t>
  </si>
  <si>
    <t>Propane</t>
  </si>
  <si>
    <t>Formaldehyde</t>
  </si>
  <si>
    <t>Propylene (or Propene; 1-Propene)</t>
  </si>
  <si>
    <t>Ethylene (or ethene)</t>
  </si>
  <si>
    <t>Acetaldehyde</t>
  </si>
  <si>
    <t>Methylglyoxal</t>
  </si>
  <si>
    <t>Glyoxal</t>
  </si>
  <si>
    <t>Unknown</t>
  </si>
  <si>
    <t>REF_Code</t>
  </si>
  <si>
    <t>Mugica-Álvarez2018</t>
  </si>
  <si>
    <t>REFERENCE</t>
  </si>
  <si>
    <t>REF_DESCRIPTION</t>
  </si>
  <si>
    <t>LINK</t>
  </si>
  <si>
    <t>Mugica-Álvarez, V., Hernández-Rosas, F., Magaña-Reyes, M., Herrera-Murillo, J., Santiago-De La Rosa, N., Gutiérrez-Arzaluz, M., de Jesús Figueroa-Lara, J. and González-Cardoso, G., Sugarcane burning emissions: Characterization and emission factors. Atmospheric Environment 193 (2018) 262–272.</t>
  </si>
  <si>
    <t>The objective of this study was the quantification of EFs for particulate matter (total suspended particle (TSP), PM10, PM2.5, EC, OC and PAH), gaseous atmospheric pollutants (CO2, CO, CH4 and VOC) simulating open field sugarcane burning of two different varieties collected in various states of the country, using an isokinetic standardized method for sampling with further analysis, to estimate more accurate climatic and atmospheric emission inventories, and improved air quality modeling results. EFs were employed to determine the emissions of gaseous and PM due to sugarcane burning in Mexico.</t>
  </si>
  <si>
    <t>https://doi.org/10.1016/j.atmosenv.2018.09.013</t>
  </si>
  <si>
    <t>Adjusted the OC emission rate to make the sum of AE6 species equal to 100%</t>
  </si>
  <si>
    <t>Original species emission rates, without adjusting OC</t>
  </si>
  <si>
    <t>Species ID</t>
  </si>
  <si>
    <t>Compound</t>
  </si>
  <si>
    <t>P_NUMBER</t>
  </si>
  <si>
    <t>Wt_%</t>
  </si>
  <si>
    <t>UNCERTAINT</t>
  </si>
  <si>
    <t>ANLYMETHOD</t>
  </si>
  <si>
    <t>NOTE</t>
  </si>
  <si>
    <t>Steps: 1. calculate the remaining SO4=, after neutralizing with NH4+; 2. calculate metal-bound oxygen using the metal-to-oxygen ratios; 3. adjust a new metal-bound oxygen if the remaining SO4= is larger than zero; 4. Per SPECIATE workgroup, when the sum of species is very close to 100%, no change to OC.  Otherwise, lower OC to make the sum of species equal to 100%.</t>
  </si>
  <si>
    <t>SORTED! From Reff et al. (required for VLOOKUP to work)</t>
  </si>
  <si>
    <t>Oxygen/Metal Ratio</t>
  </si>
  <si>
    <t>UNC_METHOD</t>
  </si>
  <si>
    <t>PM2.5</t>
  </si>
  <si>
    <t>Per EPA Reff et al (https://doi.org/10.1021/es802930x), use 70% of OC to calculate PNCOM for this data set.  The EPA workgroup recommends not renormalizing the profiles.  Instead,  scaling OC + NCOM except where the mass is less than 101%</t>
  </si>
  <si>
    <t>Ag</t>
  </si>
  <si>
    <t>Columns U to AD are for Mass Overage wt. % calculations using the original OC emission rate.</t>
  </si>
  <si>
    <t>OC</t>
  </si>
  <si>
    <t>After all the AE6 calculations and added the inferred species, the Sum of Speciated is 140.7%.  Adjusted OC from 0.44 g/kg to 0.1549 g/kg, so that the Sum of Speciated equal to 100%.</t>
  </si>
  <si>
    <t>Al</t>
  </si>
  <si>
    <t>EC</t>
  </si>
  <si>
    <t>Madeleine: should we keep the emission rates of OC and PNCOM the same and only reduce the wt% to make the sume of species = 100%??</t>
  </si>
  <si>
    <t>As</t>
  </si>
  <si>
    <t>Na</t>
  </si>
  <si>
    <t>Na atom</t>
  </si>
  <si>
    <t>Ba</t>
  </si>
  <si>
    <t>K</t>
  </si>
  <si>
    <t>K atom</t>
  </si>
  <si>
    <t>Ca atom</t>
  </si>
  <si>
    <t>Ca</t>
  </si>
  <si>
    <t>Cd</t>
  </si>
  <si>
    <t>Mg</t>
  </si>
  <si>
    <t>Mg atom</t>
  </si>
  <si>
    <t>Ce</t>
  </si>
  <si>
    <t>NO3-</t>
  </si>
  <si>
    <t>Co</t>
  </si>
  <si>
    <t>SO4=</t>
  </si>
  <si>
    <t>Cr</t>
  </si>
  <si>
    <t>NH4+</t>
  </si>
  <si>
    <t>Cu</t>
  </si>
  <si>
    <t>Cl-</t>
  </si>
  <si>
    <t>Fe</t>
  </si>
  <si>
    <t>Naphthalene</t>
  </si>
  <si>
    <t>Ga</t>
  </si>
  <si>
    <t>2-Methylnaphthalene</t>
  </si>
  <si>
    <t>Hg</t>
  </si>
  <si>
    <t>Acenaphthylene</t>
  </si>
  <si>
    <t>In</t>
  </si>
  <si>
    <t>Acenaphthene</t>
  </si>
  <si>
    <t>Fluorene</t>
  </si>
  <si>
    <t>La</t>
  </si>
  <si>
    <t>Phenanthrene</t>
  </si>
  <si>
    <t>Anthracene</t>
  </si>
  <si>
    <t>Mn</t>
  </si>
  <si>
    <t>Fluoranthene</t>
  </si>
  <si>
    <t>Mo</t>
  </si>
  <si>
    <t>Pyrene</t>
  </si>
  <si>
    <t>Retene</t>
  </si>
  <si>
    <t>Ni</t>
  </si>
  <si>
    <t>Benzo[a]Anthracene</t>
  </si>
  <si>
    <t>P</t>
  </si>
  <si>
    <t>Chrysene</t>
  </si>
  <si>
    <t>Pb</t>
  </si>
  <si>
    <t>Benzo[b]fluoranthene</t>
  </si>
  <si>
    <t>Pd</t>
  </si>
  <si>
    <t>Benzo[k]fluoranthene</t>
  </si>
  <si>
    <t>Rb</t>
  </si>
  <si>
    <t>Benzo[a]pyrene</t>
  </si>
  <si>
    <t>Sb</t>
  </si>
  <si>
    <t>Perylene</t>
  </si>
  <si>
    <t>Se</t>
  </si>
  <si>
    <t>Indeno[123-cd]pyrene</t>
  </si>
  <si>
    <t>Si</t>
  </si>
  <si>
    <t>Dibenzo[ah]anthracene</t>
  </si>
  <si>
    <t>Sn</t>
  </si>
  <si>
    <t>Benzo[ghi]perylene</t>
  </si>
  <si>
    <t>Sr</t>
  </si>
  <si>
    <t>Particulate Water</t>
  </si>
  <si>
    <t>Ti</t>
  </si>
  <si>
    <t>Particulate Non-Carbon Organic Matter</t>
  </si>
  <si>
    <t>V</t>
  </si>
  <si>
    <r>
      <rPr>
        <b/>
        <sz val="11"/>
        <color rgb="FFFF0000"/>
        <rFont val="Calibri"/>
        <family val="2"/>
        <scheme val="minor"/>
      </rPr>
      <t>NEW</t>
    </r>
    <r>
      <rPr>
        <sz val="11"/>
        <color theme="1"/>
        <rFont val="Calibri"/>
        <family val="2"/>
        <scheme val="minor"/>
      </rPr>
      <t xml:space="preserve"> Metal-bound Oxygen</t>
    </r>
  </si>
  <si>
    <t>Zn</t>
  </si>
  <si>
    <t>Other Unspeciated PM</t>
  </si>
  <si>
    <t>Removed Ca, K, Mg, Na from the MBO VLookUp by renaming them Ca atom, K atom, etc.</t>
  </si>
  <si>
    <t>Zr</t>
  </si>
  <si>
    <t>Decide whether to add them back to the MBO equation, based on (atom - ion) values.</t>
  </si>
  <si>
    <t>Not neutralized SO4=</t>
  </si>
  <si>
    <t>1. Calculate (K - K+), if &gt; 0, then use (K - K+) wt% to calculate MBO</t>
  </si>
  <si>
    <t>Metal-bound Oxygen</t>
  </si>
  <si>
    <t>2. Calculate (Na - Na+), if &gt;0, then use (Na - Na+) wt% to calculate MBO</t>
  </si>
  <si>
    <t>Sum of speciated</t>
  </si>
  <si>
    <t>5. Set PH2O = 0 for combustion sources</t>
  </si>
  <si>
    <t>Following DRI protocol, when a compound is analyzed using two methods, below are species to be included in the "Total Speciated wt %".  For this profile, only one method was used, so all ions and inorganics are included.</t>
  </si>
  <si>
    <t>Include in Total wt%</t>
  </si>
  <si>
    <t>Exclude</t>
  </si>
  <si>
    <t>Name</t>
  </si>
  <si>
    <t>Ammonium</t>
  </si>
  <si>
    <t>Ammonia</t>
  </si>
  <si>
    <t>Chlorine atom</t>
  </si>
  <si>
    <t>Chloride ion</t>
  </si>
  <si>
    <t>Nitrate</t>
  </si>
  <si>
    <t>Phosphorus</t>
  </si>
  <si>
    <t>Phosphate</t>
  </si>
  <si>
    <t>Potassium</t>
  </si>
  <si>
    <t>Potassium ion</t>
  </si>
  <si>
    <t>Sodium ion</t>
  </si>
  <si>
    <t>Sodium</t>
  </si>
  <si>
    <t>Sulfate</t>
  </si>
  <si>
    <t>Sulfur</t>
  </si>
  <si>
    <t xml:space="preserve">Ying 
This email and the attachments need to get into the workbook – are the attachments available on the web (DOI’s or do we just zip them up with the workbook (I’ve done that before) to include in the excel file we post on the SPECIATE website)?
</t>
  </si>
  <si>
    <t>Black Carbon and Particulate Organic Toxics Emitted by Sugarcane Burning in Veracruz, México, Violeta Mugica-Álvarez, Sandra Ramos-Guízar, Naxieli Santiago-de la Rosa, Miguel Torres-Rodríguez, and Luis Noreña-Franco, International Journal of Environmental Science and Development, Vol. 7, No. 4, April 2016, DOI: 10.7763/IJESD.2016.V7.786</t>
  </si>
  <si>
    <t>Naxieli Santiago-De La Rosa, Griselda González-Cardoso, José de Jesús Figueroa-Lara, Mirella Gutiérrez-Arzaluz, Claudia Octaviano-Villasana, Irma Fabiola Ramírez-Hernández &amp; Violeta Mugica-Álvarez (2018): Emission factors of atmospheric and climatic pollutants from crop residues burning, Journal of the Air &amp; Waste Management Association, DOI:10.1080/10962247.2018.1459326</t>
  </si>
  <si>
    <t>Danielle Hall, Chang-Yu Wu, Yu-Mei Hsu, James Stormer, Guenter Engling, Krisha Capeto, Jun Wang, Scott Brownd, Hsing-Wang Li, Kuei-Min Yu, PAHs, carbonyls, VOCs and PM2.5 emission factors for pre-harvest burning of Florida sugarcane, Atmospheric Environment, Volume 55, August 2012, Pages 164-172, https://doi.org/10.1016/j.atmosenv.2012.03.034</t>
  </si>
  <si>
    <t>Yisheng Zhang, Min Shao, Yun Lin, Shengji Luan, Ning Mao, Wentai Chen, Ming Wang, Emission inventory of carbonaceous pollutants from biomass burning in the Pearl River Delta Region, China, Atmospheric Environment 76 (2013) 189-199, http://dx.doi.org/10.1016/j.atmosenv.2012.05.055</t>
  </si>
  <si>
    <t>Not needed in the new SPECIATE 5.1 format</t>
  </si>
  <si>
    <t>DATA_ORIGN</t>
  </si>
  <si>
    <t>REF_PRIMARY</t>
  </si>
  <si>
    <t>REF_DOCUMENT</t>
  </si>
  <si>
    <t>KEYWORD</t>
  </si>
  <si>
    <t>Mugica-Álvarez V, Hernández-Rosas F, Magaña-Reyes M, Herrera-Murillo J, Santiago-De La Rosa N, Gutiérrez-Arzaluz M, de Jesús Figueroa-Lara J, González-Cardoso G. Sugarcane burning emissions: Characterization and emission factors. Atmospheric Environment. 2018 Nov 1;193:262-272.</t>
  </si>
  <si>
    <t>Will be revised when the SPECIATE 5.1 structure for Reference table has been finalized.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</si>
</sst>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0"/>
      <name val="Arial"/>
      <family val="2"/>
    </font>
    <font>
      <sz val="11"/>
      <color indexed="8"/>
      <name val="Calibri"/>
      <family val="2"/>
    </font>
    <font>
      <sz val="10"/>
      <color indexed="8"/>
      <name val="Arial"/>
      <family val="2"/>
    </font>
    <font>
      <sz val="10"/>
      <name val="Times New Roman"/>
      <family val="1"/>
    </font>
    <font>
      <sz val="10"/>
      <name val="Arial"/>
      <family val="2"/>
    </font>
    <font>
      <sz val="9"/>
      <color indexed="81"/>
      <name val="Tahoma"/>
      <family val="2"/>
    </font>
    <font>
      <b/>
      <sz val="9"/>
      <color indexed="81"/>
      <name val="Tahoma"/>
      <family val="2"/>
    </font>
    <font>
      <b/>
      <sz val="11"/>
      <color rgb="FF000000"/>
      <name val="Calibri"/>
      <family val="2"/>
    </font>
    <font>
      <sz val="11"/>
      <color rgb="FF000000"/>
      <name val="Calibri"/>
      <family val="2"/>
    </font>
    <font>
      <b/>
      <sz val="10"/>
      <color rgb="FF000000"/>
      <name val="Arial"/>
      <family val="2"/>
    </font>
    <font>
      <sz val="10"/>
      <color rgb="FF000000"/>
      <name val="Arial"/>
      <family val="2"/>
    </font>
    <font>
      <b/>
      <sz val="11"/>
      <color rgb="FFFF0000"/>
      <name val="Calibri"/>
      <family val="2"/>
      <scheme val="minor"/>
    </font>
    <font>
      <sz val="11"/>
      <color rgb="FFFF0000"/>
      <name val="Calibri"/>
      <family val="2"/>
      <scheme val="minor"/>
    </font>
    <font>
      <b/>
      <sz val="11"/>
      <color theme="1"/>
      <name val="Calibri"/>
      <family val="2"/>
      <scheme val="minor"/>
    </font>
    <font>
      <sz val="9"/>
      <color rgb="FF2F5496"/>
      <name val="Calibri"/>
      <family val="2"/>
      <scheme val="minor"/>
    </font>
    <font>
      <sz val="11"/>
      <color rgb="FF000000"/>
      <name val="Calibri"/>
      <family val="2"/>
      <scheme val="minor"/>
    </font>
    <font>
      <i/>
      <sz val="11"/>
      <color theme="1"/>
      <name val="Calibri"/>
      <family val="2"/>
      <scheme val="minor"/>
    </font>
    <font>
      <sz val="12"/>
      <color theme="1"/>
      <name val="Arial"/>
      <family val="2"/>
    </font>
    <font>
      <sz val="11"/>
      <color rgb="FF003399"/>
      <name val="Calibri"/>
      <family val="2"/>
      <scheme val="minor"/>
    </font>
    <font>
      <sz val="7"/>
      <color rgb="FF003399"/>
      <name val="Times New Roman"/>
      <family val="1"/>
    </font>
    <font>
      <u/>
      <sz val="11"/>
      <color theme="10"/>
      <name val="Calibri"/>
      <family val="2"/>
      <scheme val="minor"/>
    </font>
    <font>
      <b/>
      <sz val="11"/>
      <color indexed="8"/>
      <name val="Calibri"/>
      <family val="2"/>
    </font>
    <font>
      <sz val="11"/>
      <color indexed="8"/>
      <name val="Calibri"/>
    </font>
    <font>
      <sz val="10"/>
      <color indexed="8"/>
      <name val="Arial"/>
    </font>
    <font>
      <b/>
      <sz val="10"/>
      <color indexed="8"/>
      <name val="Arial"/>
      <family val="2"/>
    </font>
  </fonts>
  <fills count="5">
    <fill>
      <patternFill patternType="none"/>
    </fill>
    <fill>
      <patternFill patternType="gray125"/>
    </fill>
    <fill>
      <patternFill patternType="solid">
        <fgColor rgb="FFFFFF00"/>
        <bgColor indexed="64"/>
      </patternFill>
    </fill>
    <fill>
      <patternFill patternType="solid">
        <fgColor rgb="FFC0C0C0"/>
        <bgColor rgb="FFC0C0C0"/>
      </patternFill>
    </fill>
    <fill>
      <patternFill patternType="solid">
        <fgColor indexed="22"/>
        <bgColor indexed="0"/>
      </patternFill>
    </fill>
  </fills>
  <borders count="10">
    <border>
      <left/>
      <right/>
      <top/>
      <bottom/>
      <diagonal/>
    </border>
    <border>
      <left style="thin">
        <color indexed="22"/>
      </left>
      <right style="thin">
        <color indexed="22"/>
      </right>
      <top style="thin">
        <color indexed="22"/>
      </top>
      <bottom style="thin">
        <color indexed="22"/>
      </bottom>
      <diagonal/>
    </border>
    <border>
      <left/>
      <right/>
      <top/>
      <bottom style="medium">
        <color rgb="FF000000"/>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D0D7E5"/>
      </right>
      <top/>
      <bottom/>
      <diagonal/>
    </border>
    <border>
      <left style="thin">
        <color rgb="FFD0D7E5"/>
      </left>
      <right style="thin">
        <color rgb="FFD0D7E5"/>
      </right>
      <top/>
      <bottom/>
      <diagonal/>
    </border>
    <border>
      <left style="thin">
        <color indexed="8"/>
      </left>
      <right style="thin">
        <color indexed="8"/>
      </right>
      <top style="thin">
        <color indexed="8"/>
      </top>
      <bottom style="thin">
        <color indexed="8"/>
      </bottom>
      <diagonal/>
    </border>
  </borders>
  <cellStyleXfs count="10">
    <xf numFmtId="0" fontId="0" fillId="0" borderId="0"/>
    <xf numFmtId="0" fontId="3" fillId="0" borderId="0"/>
    <xf numFmtId="0" fontId="1" fillId="0" borderId="0"/>
    <xf numFmtId="0" fontId="5" fillId="0" borderId="0"/>
    <xf numFmtId="0" fontId="21" fillId="0" borderId="0" applyNumberFormat="0" applyFill="0" applyBorder="0" applyAlignment="0" applyProtection="0"/>
    <xf numFmtId="0" fontId="3" fillId="0" borderId="0"/>
    <xf numFmtId="0" fontId="3" fillId="0" borderId="0"/>
    <xf numFmtId="0" fontId="24" fillId="0" borderId="0"/>
    <xf numFmtId="0" fontId="3" fillId="0" borderId="0"/>
    <xf numFmtId="0" fontId="24" fillId="0" borderId="0"/>
  </cellStyleXfs>
  <cellXfs count="58">
    <xf numFmtId="0" fontId="0" fillId="0" borderId="0" xfId="0"/>
    <xf numFmtId="0" fontId="0" fillId="0" borderId="0" xfId="0" applyBorder="1"/>
    <xf numFmtId="0" fontId="0" fillId="0" borderId="0" xfId="0" applyAlignment="1">
      <alignment horizontal="left" indent="1"/>
    </xf>
    <xf numFmtId="0" fontId="0" fillId="0" borderId="0" xfId="0" applyBorder="1" applyAlignment="1">
      <alignment horizontal="left" indent="1"/>
    </xf>
    <xf numFmtId="0" fontId="4" fillId="0" borderId="0" xfId="0" applyFont="1"/>
    <xf numFmtId="0" fontId="0" fillId="0" borderId="2" xfId="0" applyBorder="1" applyAlignment="1">
      <alignment horizontal="left" indent="1"/>
    </xf>
    <xf numFmtId="0" fontId="2" fillId="0" borderId="0" xfId="1" applyFont="1" applyFill="1" applyBorder="1" applyAlignment="1">
      <alignment wrapText="1"/>
    </xf>
    <xf numFmtId="0" fontId="0" fillId="0" borderId="1" xfId="0" applyBorder="1" applyAlignment="1">
      <alignment horizontal="left" indent="1"/>
    </xf>
    <xf numFmtId="0" fontId="0" fillId="0" borderId="0" xfId="0" applyAlignment="1">
      <alignment horizontal="left"/>
    </xf>
    <xf numFmtId="0" fontId="0" fillId="2" borderId="0" xfId="0" applyFill="1"/>
    <xf numFmtId="0" fontId="0" fillId="0" borderId="0" xfId="0" applyAlignment="1"/>
    <xf numFmtId="0" fontId="8" fillId="3" borderId="3" xfId="0" applyFont="1" applyFill="1" applyBorder="1" applyAlignment="1" applyProtection="1">
      <alignment horizontal="center" vertical="center"/>
    </xf>
    <xf numFmtId="0" fontId="9" fillId="0" borderId="4" xfId="0" applyFont="1" applyFill="1" applyBorder="1" applyAlignment="1" applyProtection="1">
      <alignment vertical="center" wrapText="1"/>
    </xf>
    <xf numFmtId="14" fontId="9" fillId="0" borderId="4" xfId="0" applyNumberFormat="1" applyFont="1" applyFill="1" applyBorder="1" applyAlignment="1" applyProtection="1">
      <alignment horizontal="right" vertical="center" wrapText="1"/>
    </xf>
    <xf numFmtId="0" fontId="9" fillId="0" borderId="4" xfId="0" applyFont="1" applyFill="1" applyBorder="1" applyAlignment="1" applyProtection="1">
      <alignment horizontal="right" vertical="center" wrapText="1"/>
    </xf>
    <xf numFmtId="0" fontId="10" fillId="3" borderId="3" xfId="0" applyFont="1" applyFill="1" applyBorder="1" applyAlignment="1" applyProtection="1">
      <alignment horizontal="left" vertical="center"/>
    </xf>
    <xf numFmtId="0" fontId="9" fillId="0" borderId="4" xfId="0" applyFont="1" applyFill="1" applyBorder="1" applyAlignment="1" applyProtection="1">
      <alignment vertical="center"/>
    </xf>
    <xf numFmtId="0" fontId="11" fillId="0" borderId="4" xfId="0" applyFont="1" applyFill="1" applyBorder="1" applyAlignment="1" applyProtection="1">
      <alignment vertical="center"/>
    </xf>
    <xf numFmtId="0" fontId="11" fillId="0" borderId="4" xfId="0" applyFont="1" applyFill="1" applyBorder="1" applyAlignment="1" applyProtection="1">
      <alignment horizontal="center" vertical="center" wrapText="1"/>
    </xf>
    <xf numFmtId="0" fontId="8" fillId="3" borderId="3" xfId="0" applyFont="1" applyFill="1" applyBorder="1" applyAlignment="1" applyProtection="1">
      <alignment horizontal="left" vertical="center"/>
    </xf>
    <xf numFmtId="0" fontId="12" fillId="0" borderId="0" xfId="0" applyFont="1" applyAlignment="1"/>
    <xf numFmtId="49" fontId="9" fillId="0" borderId="4" xfId="0" applyNumberFormat="1" applyFont="1" applyFill="1" applyBorder="1" applyAlignment="1" applyProtection="1">
      <alignment vertical="center" wrapText="1"/>
    </xf>
    <xf numFmtId="0" fontId="0" fillId="0" borderId="0" xfId="0" applyFill="1"/>
    <xf numFmtId="0" fontId="14" fillId="0" borderId="0" xfId="0" applyFont="1"/>
    <xf numFmtId="0" fontId="0" fillId="0" borderId="3" xfId="0" applyBorder="1" applyAlignment="1">
      <alignment horizontal="center"/>
    </xf>
    <xf numFmtId="0" fontId="0" fillId="0" borderId="3" xfId="0" applyBorder="1"/>
    <xf numFmtId="0" fontId="13" fillId="2" borderId="0" xfId="0" applyFont="1" applyFill="1"/>
    <xf numFmtId="0" fontId="13" fillId="0" borderId="0" xfId="0" applyFont="1" applyFill="1"/>
    <xf numFmtId="0" fontId="13" fillId="0" borderId="0" xfId="0" applyFont="1"/>
    <xf numFmtId="0" fontId="9" fillId="0" borderId="7" xfId="0" applyFont="1" applyFill="1" applyBorder="1" applyAlignment="1" applyProtection="1">
      <alignment vertical="center" wrapText="1"/>
    </xf>
    <xf numFmtId="0" fontId="11" fillId="0" borderId="8" xfId="0" applyFont="1" applyFill="1" applyBorder="1" applyAlignment="1" applyProtection="1">
      <alignment vertical="center" wrapText="1"/>
    </xf>
    <xf numFmtId="0" fontId="0" fillId="0" borderId="0" xfId="0" applyAlignment="1">
      <alignment vertical="top" wrapText="1"/>
    </xf>
    <xf numFmtId="0" fontId="11" fillId="0" borderId="4" xfId="0" applyFont="1" applyFill="1" applyBorder="1" applyAlignment="1" applyProtection="1">
      <alignment vertical="center" wrapText="1"/>
    </xf>
    <xf numFmtId="0" fontId="12" fillId="2" borderId="0" xfId="0" applyFont="1" applyFill="1"/>
    <xf numFmtId="0" fontId="0" fillId="0" borderId="0" xfId="0" applyAlignment="1">
      <alignment vertical="center"/>
    </xf>
    <xf numFmtId="0" fontId="15" fillId="0" borderId="0" xfId="0" applyFont="1" applyAlignment="1">
      <alignment vertical="center"/>
    </xf>
    <xf numFmtId="0" fontId="14" fillId="0" borderId="0" xfId="0" applyFont="1" applyAlignment="1">
      <alignment vertical="center"/>
    </xf>
    <xf numFmtId="0" fontId="21" fillId="0" borderId="0" xfId="4" applyAlignment="1">
      <alignment vertical="center"/>
    </xf>
    <xf numFmtId="0" fontId="16" fillId="0" borderId="0" xfId="0" applyFont="1" applyAlignment="1">
      <alignment vertical="center"/>
    </xf>
    <xf numFmtId="0" fontId="0" fillId="0" borderId="0" xfId="0" applyAlignment="1">
      <alignment horizontal="justify" vertical="center"/>
    </xf>
    <xf numFmtId="0" fontId="19" fillId="0" borderId="0" xfId="0" applyFont="1" applyAlignment="1">
      <alignment horizontal="left" vertical="center" indent="5"/>
    </xf>
    <xf numFmtId="0" fontId="0" fillId="0" borderId="0" xfId="0" applyAlignment="1">
      <alignment horizontal="left" vertical="center" indent="5"/>
    </xf>
    <xf numFmtId="0" fontId="19" fillId="0" borderId="0" xfId="0" applyFont="1" applyAlignment="1">
      <alignment vertical="center"/>
    </xf>
    <xf numFmtId="0" fontId="19" fillId="0" borderId="0" xfId="0" applyFont="1" applyAlignment="1">
      <alignment horizontal="left" vertical="center" indent="1"/>
    </xf>
    <xf numFmtId="0" fontId="22" fillId="4" borderId="9" xfId="5" applyFont="1" applyFill="1" applyBorder="1" applyAlignment="1">
      <alignment horizontal="center"/>
    </xf>
    <xf numFmtId="0" fontId="2" fillId="0" borderId="1" xfId="6" applyFont="1" applyFill="1" applyBorder="1" applyAlignment="1">
      <alignment wrapText="1"/>
    </xf>
    <xf numFmtId="0" fontId="23" fillId="0" borderId="1" xfId="7" applyFont="1" applyFill="1" applyBorder="1" applyAlignment="1"/>
    <xf numFmtId="0" fontId="2" fillId="0" borderId="1" xfId="7" applyFont="1" applyFill="1" applyBorder="1" applyAlignment="1"/>
    <xf numFmtId="0" fontId="25" fillId="4" borderId="9" xfId="8" applyFont="1" applyFill="1" applyBorder="1" applyAlignment="1">
      <alignment horizontal="left"/>
    </xf>
    <xf numFmtId="0" fontId="22" fillId="4" borderId="9" xfId="7" applyFont="1" applyFill="1" applyBorder="1" applyAlignment="1">
      <alignment horizontal="center"/>
    </xf>
    <xf numFmtId="0" fontId="9" fillId="0" borderId="4" xfId="0" applyFont="1" applyFill="1" applyBorder="1" applyAlignment="1" applyProtection="1">
      <alignment horizontal="left" vertical="top" wrapText="1"/>
    </xf>
    <xf numFmtId="14" fontId="0" fillId="0" borderId="0" xfId="0" applyNumberFormat="1" applyAlignment="1">
      <alignment vertical="center"/>
    </xf>
    <xf numFmtId="0" fontId="22" fillId="4" borderId="9" xfId="6" applyFont="1" applyFill="1" applyBorder="1" applyAlignment="1">
      <alignment horizontal="center"/>
    </xf>
    <xf numFmtId="0" fontId="23" fillId="4" borderId="9" xfId="9" applyFont="1" applyFill="1" applyBorder="1" applyAlignment="1">
      <alignment horizontal="center"/>
    </xf>
    <xf numFmtId="0" fontId="21" fillId="0" borderId="0" xfId="4" applyAlignment="1"/>
    <xf numFmtId="0" fontId="0" fillId="0" borderId="5" xfId="0" applyBorder="1" applyAlignment="1">
      <alignment horizontal="center"/>
    </xf>
    <xf numFmtId="0" fontId="0" fillId="0" borderId="6" xfId="0" applyBorder="1" applyAlignment="1">
      <alignment horizontal="center"/>
    </xf>
    <xf numFmtId="0" fontId="12" fillId="2" borderId="0" xfId="0" applyFont="1" applyFill="1" applyAlignment="1">
      <alignment horizontal="center"/>
    </xf>
  </cellXfs>
  <cellStyles count="10">
    <cellStyle name="Hyperlink" xfId="4" builtinId="8"/>
    <cellStyle name="Normal" xfId="0" builtinId="0"/>
    <cellStyle name="Normal 2" xfId="2" xr:uid="{00000000-0005-0000-0000-000002000000}"/>
    <cellStyle name="Normal 3" xfId="3" xr:uid="{00000000-0005-0000-0000-000003000000}"/>
    <cellStyle name="Normal_PROFILES" xfId="5" xr:uid="{00000000-0005-0000-0000-000004000000}"/>
    <cellStyle name="Normal_PROFILES_1" xfId="9" xr:uid="{00000000-0005-0000-0000-000005000000}"/>
    <cellStyle name="Normal_Sheet1" xfId="6" xr:uid="{00000000-0005-0000-0000-000006000000}"/>
    <cellStyle name="Normal_Sheet2" xfId="7" xr:uid="{00000000-0005-0000-0000-000007000000}"/>
    <cellStyle name="Normal_SPECIES" xfId="8" xr:uid="{00000000-0005-0000-0000-000008000000}"/>
    <cellStyle name="Normal_Species ID lookup" xfId="1"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ao.Venkatesh@epa.gov" TargetMode="External"/><Relationship Id="rId2" Type="http://schemas.openxmlformats.org/officeDocument/2006/relationships/hyperlink" Target="mailto:vma@azc.uam.mx" TargetMode="External"/><Relationship Id="rId1" Type="http://schemas.openxmlformats.org/officeDocument/2006/relationships/hyperlink" Target="mailto:Rao.Venkatesh@epa.gov"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61"/>
  <sheetViews>
    <sheetView workbookViewId="0">
      <selection activeCell="B9" sqref="B9"/>
    </sheetView>
  </sheetViews>
  <sheetFormatPr defaultRowHeight="15"/>
  <cols>
    <col min="1" max="1" width="43" customWidth="1"/>
    <col min="2" max="2" width="66.7109375" customWidth="1"/>
    <col min="3" max="3" width="32.28515625" customWidth="1"/>
    <col min="4" max="4" width="8.5703125" customWidth="1"/>
    <col min="5" max="5" width="16" customWidth="1"/>
  </cols>
  <sheetData>
    <row r="1" spans="1:2" ht="171" customHeight="1">
      <c r="A1" s="31" t="s">
        <v>0</v>
      </c>
      <c r="B1" s="31" t="s">
        <v>1</v>
      </c>
    </row>
    <row r="3" spans="1:2">
      <c r="A3" s="34" t="s">
        <v>2</v>
      </c>
    </row>
    <row r="4" spans="1:2">
      <c r="A4" s="34" t="s">
        <v>3</v>
      </c>
    </row>
    <row r="5" spans="1:2">
      <c r="A5" s="34"/>
    </row>
    <row r="6" spans="1:2">
      <c r="A6" s="34" t="s">
        <v>4</v>
      </c>
    </row>
    <row r="7" spans="1:2">
      <c r="A7" s="34"/>
    </row>
    <row r="8" spans="1:2">
      <c r="A8" s="34"/>
    </row>
    <row r="9" spans="1:2">
      <c r="A9" s="35" t="s">
        <v>5</v>
      </c>
    </row>
    <row r="10" spans="1:2">
      <c r="A10" s="35" t="s">
        <v>6</v>
      </c>
    </row>
    <row r="11" spans="1:2">
      <c r="A11" s="35" t="s">
        <v>7</v>
      </c>
    </row>
    <row r="12" spans="1:2">
      <c r="A12" s="35" t="s">
        <v>8</v>
      </c>
    </row>
    <row r="13" spans="1:2">
      <c r="A13" s="34"/>
    </row>
    <row r="14" spans="1:2">
      <c r="A14" s="34"/>
    </row>
    <row r="15" spans="1:2">
      <c r="A15" s="34"/>
    </row>
    <row r="16" spans="1:2">
      <c r="A16" s="34"/>
    </row>
    <row r="17" spans="1:1">
      <c r="A17" s="37" t="s">
        <v>9</v>
      </c>
    </row>
    <row r="18" spans="1:1">
      <c r="A18" s="36" t="s">
        <v>10</v>
      </c>
    </row>
    <row r="19" spans="1:1">
      <c r="A19" s="36" t="s">
        <v>11</v>
      </c>
    </row>
    <row r="20" spans="1:1">
      <c r="A20" s="36" t="s">
        <v>12</v>
      </c>
    </row>
    <row r="21" spans="1:1">
      <c r="A21" s="36" t="s">
        <v>13</v>
      </c>
    </row>
    <row r="22" spans="1:1">
      <c r="A22" s="34"/>
    </row>
    <row r="23" spans="1:1">
      <c r="A23" s="38" t="s">
        <v>14</v>
      </c>
    </row>
    <row r="24" spans="1:1">
      <c r="A24" s="38"/>
    </row>
    <row r="25" spans="1:1">
      <c r="A25" s="38" t="s">
        <v>15</v>
      </c>
    </row>
    <row r="26" spans="1:1">
      <c r="A26" s="38"/>
    </row>
    <row r="27" spans="1:1">
      <c r="A27" s="38" t="s">
        <v>16</v>
      </c>
    </row>
    <row r="28" spans="1:1">
      <c r="A28" s="38"/>
    </row>
    <row r="29" spans="1:1">
      <c r="A29" s="38" t="s">
        <v>17</v>
      </c>
    </row>
    <row r="30" spans="1:1">
      <c r="A30" s="38"/>
    </row>
    <row r="31" spans="1:1">
      <c r="A31" s="38" t="s">
        <v>18</v>
      </c>
    </row>
    <row r="32" spans="1:1">
      <c r="A32" s="38"/>
    </row>
    <row r="33" spans="1:1">
      <c r="A33" s="37" t="s">
        <v>19</v>
      </c>
    </row>
    <row r="34" spans="1:1">
      <c r="A34" s="36" t="s">
        <v>20</v>
      </c>
    </row>
    <row r="35" spans="1:1">
      <c r="A35" s="37" t="s">
        <v>21</v>
      </c>
    </row>
    <row r="36" spans="1:1">
      <c r="A36" s="36" t="s">
        <v>22</v>
      </c>
    </row>
    <row r="37" spans="1:1">
      <c r="A37" s="34"/>
    </row>
    <row r="38" spans="1:1">
      <c r="A38" s="34" t="s">
        <v>23</v>
      </c>
    </row>
    <row r="39" spans="1:1">
      <c r="A39" s="34" t="s">
        <v>24</v>
      </c>
    </row>
    <row r="40" spans="1:1" ht="210">
      <c r="A40" s="39" t="s">
        <v>25</v>
      </c>
    </row>
    <row r="41" spans="1:1" ht="180">
      <c r="A41" s="39" t="s">
        <v>26</v>
      </c>
    </row>
    <row r="42" spans="1:1" ht="90">
      <c r="A42" s="39" t="s">
        <v>27</v>
      </c>
    </row>
    <row r="43" spans="1:1" ht="45">
      <c r="A43" s="39" t="s">
        <v>28</v>
      </c>
    </row>
    <row r="44" spans="1:1" ht="15.75">
      <c r="A44" s="39" t="s">
        <v>29</v>
      </c>
    </row>
    <row r="45" spans="1:1">
      <c r="A45" s="40" t="s">
        <v>30</v>
      </c>
    </row>
    <row r="46" spans="1:1">
      <c r="A46" s="41" t="s">
        <v>31</v>
      </c>
    </row>
    <row r="47" spans="1:1">
      <c r="A47" s="41"/>
    </row>
    <row r="48" spans="1:1">
      <c r="A48" s="41" t="s">
        <v>32</v>
      </c>
    </row>
    <row r="49" spans="1:1">
      <c r="A49" s="41"/>
    </row>
    <row r="50" spans="1:1">
      <c r="A50" s="41" t="s">
        <v>33</v>
      </c>
    </row>
    <row r="51" spans="1:1">
      <c r="A51" s="42"/>
    </row>
    <row r="52" spans="1:1">
      <c r="A52" s="40" t="s">
        <v>34</v>
      </c>
    </row>
    <row r="53" spans="1:1">
      <c r="A53" s="41" t="s">
        <v>35</v>
      </c>
    </row>
    <row r="54" spans="1:1">
      <c r="A54" s="43" t="s">
        <v>36</v>
      </c>
    </row>
    <row r="55" spans="1:1">
      <c r="A55" s="41" t="s">
        <v>37</v>
      </c>
    </row>
    <row r="56" spans="1:1">
      <c r="A56" s="41" t="s">
        <v>38</v>
      </c>
    </row>
    <row r="57" spans="1:1">
      <c r="A57" s="41"/>
    </row>
    <row r="58" spans="1:1">
      <c r="A58" s="34" t="s">
        <v>39</v>
      </c>
    </row>
    <row r="59" spans="1:1">
      <c r="A59" s="34" t="s">
        <v>40</v>
      </c>
    </row>
    <row r="60" spans="1:1">
      <c r="A60" s="34"/>
    </row>
    <row r="61" spans="1:1">
      <c r="A61" s="34" t="s">
        <v>41</v>
      </c>
    </row>
  </sheetData>
  <hyperlinks>
    <hyperlink ref="A17" r:id="rId1" display="mailto:Rao.Venkatesh@epa.gov" xr:uid="{00000000-0004-0000-0000-000000000000}"/>
    <hyperlink ref="A33" r:id="rId2" display="mailto:vma@azc.uam.mx" xr:uid="{00000000-0004-0000-0000-000001000000}"/>
    <hyperlink ref="A35" r:id="rId3" display="mailto:Rao.Venkatesh@epa.gov" xr:uid="{00000000-0004-0000-0000-000002000000}"/>
  </hyperlinks>
  <pageMargins left="0.7" right="0.7" top="0.75" bottom="0.75" header="0.3" footer="0.3"/>
  <pageSetup orientation="portrait" horizontalDpi="1200" verticalDpi="12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U2"/>
  <sheetViews>
    <sheetView tabSelected="1" workbookViewId="0">
      <selection activeCell="AT2" sqref="AT2"/>
    </sheetView>
  </sheetViews>
  <sheetFormatPr defaultRowHeight="15"/>
  <cols>
    <col min="1" max="1" width="9.140625" style="10"/>
    <col min="2" max="2" width="46.28515625" style="10" customWidth="1"/>
    <col min="3" max="3" width="16.85546875" style="10" customWidth="1"/>
    <col min="4" max="4" width="20.42578125" style="10" customWidth="1"/>
    <col min="5" max="5" width="13.28515625" style="10" customWidth="1"/>
    <col min="6" max="7" width="9.140625" style="10"/>
    <col min="8" max="8" width="10.5703125" style="10" bestFit="1" customWidth="1"/>
    <col min="9" max="9" width="26.28515625" style="10" customWidth="1"/>
    <col min="10" max="38" width="9.140625" style="10"/>
    <col min="39" max="39" width="10.7109375" style="10" bestFit="1" customWidth="1"/>
    <col min="40" max="42" width="9.140625" style="10"/>
    <col min="43" max="43" width="10.7109375" style="10" bestFit="1" customWidth="1"/>
    <col min="44" max="44" width="9.140625" style="10"/>
    <col min="45" max="45" width="10" style="10" customWidth="1"/>
    <col min="46" max="16384" width="9.140625" style="10"/>
  </cols>
  <sheetData>
    <row r="1" spans="1:47" customFormat="1">
      <c r="A1" s="19" t="s">
        <v>42</v>
      </c>
      <c r="B1" s="11" t="s">
        <v>43</v>
      </c>
      <c r="C1" s="11" t="s">
        <v>44</v>
      </c>
      <c r="D1" s="11" t="s">
        <v>45</v>
      </c>
      <c r="E1" s="11" t="s">
        <v>46</v>
      </c>
      <c r="F1" s="11" t="s">
        <v>47</v>
      </c>
      <c r="G1" s="11" t="s">
        <v>48</v>
      </c>
      <c r="H1" s="11" t="s">
        <v>49</v>
      </c>
      <c r="I1" s="11" t="s">
        <v>50</v>
      </c>
      <c r="J1" s="11" t="s">
        <v>51</v>
      </c>
      <c r="K1" s="11" t="s">
        <v>52</v>
      </c>
      <c r="L1" s="11" t="s">
        <v>53</v>
      </c>
      <c r="M1" s="11" t="s">
        <v>54</v>
      </c>
      <c r="N1" s="11" t="s">
        <v>55</v>
      </c>
      <c r="O1" s="11" t="s">
        <v>56</v>
      </c>
      <c r="P1" s="11" t="s">
        <v>57</v>
      </c>
      <c r="Q1" s="11" t="s">
        <v>58</v>
      </c>
      <c r="R1" s="11" t="s">
        <v>59</v>
      </c>
      <c r="S1" s="11" t="s">
        <v>60</v>
      </c>
      <c r="T1" s="11" t="s">
        <v>61</v>
      </c>
      <c r="U1" s="11" t="s">
        <v>62</v>
      </c>
      <c r="V1" s="11" t="s">
        <v>63</v>
      </c>
      <c r="W1" s="11" t="s">
        <v>64</v>
      </c>
      <c r="X1" s="11" t="s">
        <v>65</v>
      </c>
      <c r="Y1" s="11" t="s">
        <v>66</v>
      </c>
      <c r="Z1" s="11" t="s">
        <v>67</v>
      </c>
      <c r="AA1" s="11" t="s">
        <v>68</v>
      </c>
      <c r="AB1" s="11" t="s">
        <v>69</v>
      </c>
      <c r="AC1" s="11" t="s">
        <v>70</v>
      </c>
      <c r="AD1" s="11" t="s">
        <v>71</v>
      </c>
      <c r="AE1" s="11" t="s">
        <v>72</v>
      </c>
      <c r="AF1" s="11" t="s">
        <v>73</v>
      </c>
      <c r="AG1" s="11" t="s">
        <v>74</v>
      </c>
      <c r="AH1" s="11" t="s">
        <v>75</v>
      </c>
      <c r="AI1" s="11" t="s">
        <v>76</v>
      </c>
      <c r="AJ1" s="11" t="s">
        <v>77</v>
      </c>
      <c r="AK1" s="11" t="s">
        <v>78</v>
      </c>
      <c r="AL1" s="11" t="s">
        <v>79</v>
      </c>
      <c r="AM1" s="11" t="s">
        <v>80</v>
      </c>
      <c r="AN1" s="11" t="s">
        <v>81</v>
      </c>
      <c r="AO1" s="11" t="s">
        <v>82</v>
      </c>
      <c r="AP1" s="11" t="s">
        <v>83</v>
      </c>
      <c r="AQ1" s="11" t="s">
        <v>84</v>
      </c>
      <c r="AR1" s="44" t="s">
        <v>85</v>
      </c>
      <c r="AS1" s="44" t="s">
        <v>86</v>
      </c>
      <c r="AT1" s="53" t="s">
        <v>87</v>
      </c>
      <c r="AU1" s="53" t="s">
        <v>88</v>
      </c>
    </row>
    <row r="2" spans="1:47" customFormat="1" ht="409.5">
      <c r="A2" s="34" t="s">
        <v>89</v>
      </c>
      <c r="B2" s="12" t="s">
        <v>90</v>
      </c>
      <c r="C2" s="12" t="s">
        <v>91</v>
      </c>
      <c r="D2" s="12" t="s">
        <v>91</v>
      </c>
      <c r="E2" s="29">
        <v>19.5</v>
      </c>
      <c r="F2" s="12" t="s">
        <v>92</v>
      </c>
      <c r="G2" s="12" t="s">
        <v>93</v>
      </c>
      <c r="H2" s="13">
        <v>43869</v>
      </c>
      <c r="I2" s="50" t="s">
        <v>94</v>
      </c>
      <c r="J2" s="14">
        <v>100</v>
      </c>
      <c r="K2" s="16" t="s">
        <v>95</v>
      </c>
      <c r="L2" s="16" t="s">
        <v>96</v>
      </c>
      <c r="M2" s="12" t="s">
        <v>97</v>
      </c>
      <c r="N2" s="14" t="b">
        <v>1</v>
      </c>
      <c r="O2" s="14" t="b">
        <v>0</v>
      </c>
      <c r="P2" s="12">
        <v>2016</v>
      </c>
      <c r="Q2">
        <v>3</v>
      </c>
      <c r="R2">
        <v>5</v>
      </c>
      <c r="S2">
        <v>4</v>
      </c>
      <c r="T2" s="12" t="s">
        <v>98</v>
      </c>
      <c r="U2" s="21" t="s">
        <v>99</v>
      </c>
      <c r="V2" s="14">
        <v>0</v>
      </c>
      <c r="W2" s="14">
        <v>2.5</v>
      </c>
      <c r="X2" s="12" t="s">
        <v>100</v>
      </c>
      <c r="Y2" s="12">
        <v>5.0999999999999996</v>
      </c>
      <c r="AE2" s="16" t="s">
        <v>101</v>
      </c>
      <c r="AF2" s="16" t="s">
        <v>102</v>
      </c>
      <c r="AG2" s="16" t="s">
        <v>103</v>
      </c>
      <c r="AH2" s="34">
        <v>1.19</v>
      </c>
      <c r="AI2" s="34" t="s">
        <v>104</v>
      </c>
      <c r="AJ2" s="34">
        <v>1.7</v>
      </c>
      <c r="AK2" s="34">
        <v>40.729159663865573</v>
      </c>
      <c r="AL2" s="12" t="s">
        <v>105</v>
      </c>
      <c r="AM2" s="51">
        <v>43757</v>
      </c>
      <c r="AN2" s="12"/>
      <c r="AO2" s="34"/>
      <c r="AP2" s="12" t="s">
        <v>5</v>
      </c>
      <c r="AQ2" s="51">
        <v>43867</v>
      </c>
      <c r="AR2" s="32" t="s">
        <v>106</v>
      </c>
      <c r="AS2" s="32" t="s">
        <v>107</v>
      </c>
      <c r="AT2" s="54" t="s">
        <v>108</v>
      </c>
      <c r="AU2" s="54" t="s">
        <v>109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0"/>
  <sheetViews>
    <sheetView workbookViewId="0">
      <pane ySplit="1" topLeftCell="A2" activePane="bottomLeft" state="frozen"/>
      <selection pane="bottomLeft" activeCell="F33" sqref="F33"/>
    </sheetView>
  </sheetViews>
  <sheetFormatPr defaultRowHeight="15"/>
  <cols>
    <col min="1" max="1" width="15" customWidth="1"/>
    <col min="2" max="2" width="11.85546875" bestFit="1" customWidth="1"/>
    <col min="3" max="3" width="18.28515625" bestFit="1" customWidth="1"/>
    <col min="4" max="4" width="8.140625" bestFit="1" customWidth="1"/>
    <col min="5" max="5" width="23.85546875" bestFit="1" customWidth="1"/>
    <col min="6" max="6" width="23.140625" bestFit="1" customWidth="1"/>
    <col min="7" max="7" width="21.85546875" bestFit="1" customWidth="1"/>
    <col min="8" max="8" width="7.28515625" bestFit="1" customWidth="1"/>
    <col min="9" max="9" width="25.5703125" bestFit="1" customWidth="1"/>
    <col min="10" max="10" width="31" bestFit="1" customWidth="1"/>
  </cols>
  <sheetData>
    <row r="1" spans="1:10" s="8" customFormat="1">
      <c r="A1" s="15" t="s">
        <v>42</v>
      </c>
      <c r="B1" s="15" t="s">
        <v>110</v>
      </c>
      <c r="C1" s="15" t="s">
        <v>111</v>
      </c>
      <c r="D1" s="48" t="s">
        <v>112</v>
      </c>
      <c r="E1" s="15" t="s">
        <v>113</v>
      </c>
      <c r="F1" s="15" t="s">
        <v>114</v>
      </c>
      <c r="G1" s="15" t="s">
        <v>115</v>
      </c>
      <c r="H1" s="15" t="s">
        <v>116</v>
      </c>
      <c r="I1" s="15" t="s">
        <v>117</v>
      </c>
      <c r="J1" s="15" t="s">
        <v>118</v>
      </c>
    </row>
    <row r="2" spans="1:10">
      <c r="A2" t="s">
        <v>89</v>
      </c>
      <c r="B2">
        <v>626</v>
      </c>
      <c r="C2">
        <v>13.016806722689079</v>
      </c>
      <c r="D2" t="s">
        <v>119</v>
      </c>
      <c r="E2">
        <v>10.924369747899162</v>
      </c>
      <c r="F2" t="s">
        <v>120</v>
      </c>
      <c r="G2" t="s">
        <v>121</v>
      </c>
      <c r="H2" s="30" t="s">
        <v>91</v>
      </c>
      <c r="I2">
        <v>0.44</v>
      </c>
      <c r="J2" t="s">
        <v>104</v>
      </c>
    </row>
    <row r="3" spans="1:10">
      <c r="A3" t="s">
        <v>89</v>
      </c>
      <c r="B3">
        <v>797</v>
      </c>
      <c r="C3">
        <v>28.571428571428577</v>
      </c>
      <c r="D3" t="s">
        <v>119</v>
      </c>
      <c r="E3">
        <v>7.5630252100840334</v>
      </c>
      <c r="F3" t="s">
        <v>120</v>
      </c>
      <c r="G3" t="s">
        <v>121</v>
      </c>
      <c r="H3" s="30" t="s">
        <v>91</v>
      </c>
      <c r="I3">
        <v>0.34</v>
      </c>
      <c r="J3" t="s">
        <v>104</v>
      </c>
    </row>
    <row r="4" spans="1:10">
      <c r="A4" t="s">
        <v>89</v>
      </c>
      <c r="B4">
        <v>696</v>
      </c>
      <c r="C4">
        <v>0.16806722689075632</v>
      </c>
      <c r="D4" t="s">
        <v>119</v>
      </c>
      <c r="E4">
        <v>8.4033613445378158E-2</v>
      </c>
      <c r="F4" t="s">
        <v>120</v>
      </c>
      <c r="G4" t="s">
        <v>122</v>
      </c>
      <c r="H4" s="30" t="s">
        <v>91</v>
      </c>
      <c r="I4">
        <v>2E-3</v>
      </c>
      <c r="J4" t="s">
        <v>104</v>
      </c>
    </row>
    <row r="5" spans="1:10">
      <c r="A5" t="s">
        <v>89</v>
      </c>
      <c r="B5">
        <v>669</v>
      </c>
      <c r="C5">
        <v>17.899159663865547</v>
      </c>
      <c r="D5" t="s">
        <v>119</v>
      </c>
      <c r="E5">
        <v>7.0588235294117663</v>
      </c>
      <c r="F5" t="s">
        <v>120</v>
      </c>
      <c r="G5" t="s">
        <v>122</v>
      </c>
      <c r="H5" s="30" t="s">
        <v>91</v>
      </c>
      <c r="I5">
        <v>0.21299999999999999</v>
      </c>
      <c r="J5" t="s">
        <v>104</v>
      </c>
    </row>
    <row r="6" spans="1:10">
      <c r="A6" t="s">
        <v>89</v>
      </c>
      <c r="B6">
        <v>525</v>
      </c>
      <c r="C6">
        <v>0.16806722689075632</v>
      </c>
      <c r="D6" t="s">
        <v>119</v>
      </c>
      <c r="E6">
        <v>8.4033613445378158E-2</v>
      </c>
      <c r="F6" t="s">
        <v>120</v>
      </c>
      <c r="G6" t="s">
        <v>122</v>
      </c>
      <c r="H6" s="30" t="s">
        <v>91</v>
      </c>
      <c r="I6">
        <v>2E-3</v>
      </c>
      <c r="J6" t="s">
        <v>104</v>
      </c>
    </row>
    <row r="7" spans="1:10">
      <c r="A7" t="s">
        <v>89</v>
      </c>
      <c r="B7">
        <v>613</v>
      </c>
      <c r="C7">
        <v>0.16806722689075632</v>
      </c>
      <c r="D7" t="s">
        <v>119</v>
      </c>
      <c r="E7">
        <v>0</v>
      </c>
      <c r="F7" t="s">
        <v>120</v>
      </c>
      <c r="G7" t="s">
        <v>123</v>
      </c>
      <c r="H7" s="30" t="s">
        <v>91</v>
      </c>
      <c r="I7">
        <v>2E-3</v>
      </c>
      <c r="J7" t="s">
        <v>104</v>
      </c>
    </row>
    <row r="8" spans="1:10">
      <c r="A8" t="s">
        <v>89</v>
      </c>
      <c r="B8">
        <v>699</v>
      </c>
      <c r="C8">
        <v>3.3613445378151265</v>
      </c>
      <c r="D8" t="s">
        <v>119</v>
      </c>
      <c r="E8">
        <v>0.50420168067226889</v>
      </c>
      <c r="F8" t="s">
        <v>120</v>
      </c>
      <c r="G8" t="s">
        <v>123</v>
      </c>
      <c r="H8" s="30" t="s">
        <v>91</v>
      </c>
      <c r="I8">
        <v>0.04</v>
      </c>
      <c r="J8" t="s">
        <v>104</v>
      </c>
    </row>
    <row r="9" spans="1:10">
      <c r="A9" t="s">
        <v>89</v>
      </c>
      <c r="B9">
        <v>784</v>
      </c>
      <c r="C9">
        <v>2.1848739495798317</v>
      </c>
      <c r="D9" t="s">
        <v>119</v>
      </c>
      <c r="E9">
        <v>0.42016806722689082</v>
      </c>
      <c r="F9" t="s">
        <v>120</v>
      </c>
      <c r="G9" t="s">
        <v>123</v>
      </c>
      <c r="H9" s="30" t="s">
        <v>91</v>
      </c>
      <c r="I9">
        <v>2.5999999999999999E-2</v>
      </c>
      <c r="J9" t="s">
        <v>104</v>
      </c>
    </row>
    <row r="10" spans="1:10">
      <c r="A10" t="s">
        <v>89</v>
      </c>
      <c r="B10">
        <v>337</v>
      </c>
      <c r="C10">
        <v>21.512605042016808</v>
      </c>
      <c r="D10" t="s">
        <v>119</v>
      </c>
      <c r="E10">
        <v>3.9495798319327728</v>
      </c>
      <c r="F10" t="s">
        <v>120</v>
      </c>
      <c r="G10" t="s">
        <v>123</v>
      </c>
      <c r="H10" s="30" t="s">
        <v>91</v>
      </c>
      <c r="I10">
        <v>0.25600000000000001</v>
      </c>
      <c r="J10" t="s">
        <v>104</v>
      </c>
    </row>
    <row r="11" spans="1:10">
      <c r="A11" t="s">
        <v>89</v>
      </c>
      <c r="B11">
        <v>611</v>
      </c>
      <c r="C11">
        <v>3.4789915966386559E-2</v>
      </c>
      <c r="D11" t="s">
        <v>124</v>
      </c>
      <c r="E11">
        <v>7.3109243697478989E-3</v>
      </c>
      <c r="F11" t="s">
        <v>120</v>
      </c>
      <c r="G11" t="s">
        <v>125</v>
      </c>
      <c r="H11" s="30" t="s">
        <v>91</v>
      </c>
      <c r="I11">
        <v>4.1399999999999998E-4</v>
      </c>
      <c r="J11" t="s">
        <v>104</v>
      </c>
    </row>
    <row r="12" spans="1:10">
      <c r="A12" t="s">
        <v>89</v>
      </c>
      <c r="B12">
        <v>196</v>
      </c>
      <c r="C12">
        <v>4.2016806722689078E-4</v>
      </c>
      <c r="D12" t="s">
        <v>124</v>
      </c>
      <c r="E12">
        <v>8.4033613445378154E-5</v>
      </c>
      <c r="F12" t="s">
        <v>120</v>
      </c>
      <c r="G12" t="s">
        <v>125</v>
      </c>
      <c r="H12" s="30" t="s">
        <v>91</v>
      </c>
      <c r="I12">
        <v>5.0000000000000004E-6</v>
      </c>
      <c r="J12" t="s">
        <v>104</v>
      </c>
    </row>
    <row r="13" spans="1:10">
      <c r="A13" t="s">
        <v>89</v>
      </c>
      <c r="B13">
        <v>847</v>
      </c>
      <c r="C13">
        <v>8.4033613445378154E-5</v>
      </c>
      <c r="D13" t="s">
        <v>124</v>
      </c>
      <c r="E13">
        <v>8.4033613445378154E-5</v>
      </c>
      <c r="F13" t="s">
        <v>120</v>
      </c>
      <c r="G13" t="s">
        <v>125</v>
      </c>
      <c r="H13" s="30" t="s">
        <v>91</v>
      </c>
      <c r="I13">
        <v>9.9999999999999995E-7</v>
      </c>
      <c r="J13" t="s">
        <v>104</v>
      </c>
    </row>
    <row r="14" spans="1:10">
      <c r="A14" t="s">
        <v>89</v>
      </c>
      <c r="B14">
        <v>846</v>
      </c>
      <c r="C14">
        <v>8.4033613445378154E-5</v>
      </c>
      <c r="D14" t="s">
        <v>124</v>
      </c>
      <c r="E14">
        <v>0</v>
      </c>
      <c r="F14" t="s">
        <v>120</v>
      </c>
      <c r="G14" t="s">
        <v>125</v>
      </c>
      <c r="H14" s="30" t="s">
        <v>91</v>
      </c>
      <c r="I14">
        <v>9.9999999999999995E-7</v>
      </c>
      <c r="J14" t="s">
        <v>104</v>
      </c>
    </row>
    <row r="15" spans="1:10">
      <c r="A15" t="s">
        <v>89</v>
      </c>
      <c r="B15">
        <v>902</v>
      </c>
      <c r="C15">
        <v>7.5630252100840323E-4</v>
      </c>
      <c r="D15" t="s">
        <v>124</v>
      </c>
      <c r="E15">
        <v>8.4033613445378154E-5</v>
      </c>
      <c r="F15" t="s">
        <v>120</v>
      </c>
      <c r="G15" t="s">
        <v>125</v>
      </c>
      <c r="H15" s="30" t="s">
        <v>91</v>
      </c>
      <c r="I15">
        <v>8.9999999999999985E-6</v>
      </c>
      <c r="J15" t="s">
        <v>104</v>
      </c>
    </row>
    <row r="16" spans="1:10">
      <c r="A16" t="s">
        <v>89</v>
      </c>
      <c r="B16">
        <v>852</v>
      </c>
      <c r="C16">
        <v>8.4033613445378154E-5</v>
      </c>
      <c r="D16" t="s">
        <v>124</v>
      </c>
      <c r="E16">
        <v>0</v>
      </c>
      <c r="F16" t="s">
        <v>120</v>
      </c>
      <c r="G16" t="s">
        <v>125</v>
      </c>
      <c r="H16" s="30" t="s">
        <v>91</v>
      </c>
      <c r="I16">
        <v>9.9999999999999995E-7</v>
      </c>
      <c r="J16" t="s">
        <v>104</v>
      </c>
    </row>
    <row r="17" spans="1:10">
      <c r="A17" t="s">
        <v>89</v>
      </c>
      <c r="B17">
        <v>882</v>
      </c>
      <c r="C17">
        <v>8.4033613445378156E-4</v>
      </c>
      <c r="D17" t="s">
        <v>124</v>
      </c>
      <c r="E17">
        <v>1.6806722689075631E-4</v>
      </c>
      <c r="F17" t="s">
        <v>120</v>
      </c>
      <c r="G17" t="s">
        <v>125</v>
      </c>
      <c r="H17" s="30" t="s">
        <v>91</v>
      </c>
      <c r="I17">
        <v>1.0000000000000001E-5</v>
      </c>
      <c r="J17" t="s">
        <v>104</v>
      </c>
    </row>
    <row r="18" spans="1:10">
      <c r="A18" t="s">
        <v>89</v>
      </c>
      <c r="B18">
        <v>904</v>
      </c>
      <c r="C18">
        <v>5.8823529411764712E-4</v>
      </c>
      <c r="D18" t="s">
        <v>124</v>
      </c>
      <c r="E18">
        <v>8.4033613445378154E-5</v>
      </c>
      <c r="F18" t="s">
        <v>120</v>
      </c>
      <c r="G18" t="s">
        <v>125</v>
      </c>
      <c r="H18" s="30" t="s">
        <v>91</v>
      </c>
      <c r="I18">
        <v>6.9999999999999999E-6</v>
      </c>
      <c r="J18" t="s">
        <v>104</v>
      </c>
    </row>
    <row r="19" spans="1:10">
      <c r="A19" t="s">
        <v>89</v>
      </c>
      <c r="B19">
        <v>905</v>
      </c>
      <c r="C19">
        <v>8.4033613445378171E-6</v>
      </c>
      <c r="D19" t="s">
        <v>124</v>
      </c>
      <c r="E19">
        <v>0</v>
      </c>
      <c r="F19" t="s">
        <v>120</v>
      </c>
      <c r="G19" t="s">
        <v>125</v>
      </c>
      <c r="H19" s="30" t="s">
        <v>91</v>
      </c>
      <c r="I19">
        <v>1.0000000000000001E-7</v>
      </c>
      <c r="J19" t="s">
        <v>104</v>
      </c>
    </row>
    <row r="20" spans="1:10">
      <c r="A20" t="s">
        <v>89</v>
      </c>
      <c r="B20">
        <v>854</v>
      </c>
      <c r="C20">
        <v>2.1848739495798318E-3</v>
      </c>
      <c r="D20" t="s">
        <v>124</v>
      </c>
      <c r="E20">
        <v>7.5630252100840323E-4</v>
      </c>
      <c r="F20" t="s">
        <v>120</v>
      </c>
      <c r="G20" t="s">
        <v>125</v>
      </c>
      <c r="H20" s="30" t="s">
        <v>91</v>
      </c>
      <c r="I20">
        <v>2.5999999999999998E-5</v>
      </c>
      <c r="J20" t="s">
        <v>104</v>
      </c>
    </row>
    <row r="21" spans="1:10">
      <c r="A21" t="s">
        <v>89</v>
      </c>
      <c r="B21">
        <v>867</v>
      </c>
      <c r="C21">
        <v>3.1092436974789915E-3</v>
      </c>
      <c r="D21" t="s">
        <v>124</v>
      </c>
      <c r="E21">
        <v>6.7226890756302523E-4</v>
      </c>
      <c r="F21" t="s">
        <v>120</v>
      </c>
      <c r="G21" t="s">
        <v>125</v>
      </c>
      <c r="H21" s="30" t="s">
        <v>91</v>
      </c>
      <c r="I21">
        <v>3.6999999999999998E-5</v>
      </c>
      <c r="J21" t="s">
        <v>104</v>
      </c>
    </row>
    <row r="22" spans="1:10">
      <c r="A22" t="s">
        <v>89</v>
      </c>
      <c r="B22">
        <v>1171</v>
      </c>
      <c r="C22">
        <v>2.2268907563025211E-2</v>
      </c>
      <c r="D22" t="s">
        <v>124</v>
      </c>
      <c r="E22">
        <v>3.3613445378151263E-3</v>
      </c>
      <c r="F22" t="s">
        <v>120</v>
      </c>
      <c r="G22" t="s">
        <v>125</v>
      </c>
      <c r="H22" s="30" t="s">
        <v>91</v>
      </c>
      <c r="I22">
        <v>2.6499999999999999E-4</v>
      </c>
      <c r="J22" t="s">
        <v>104</v>
      </c>
    </row>
    <row r="23" spans="1:10">
      <c r="A23" t="s">
        <v>89</v>
      </c>
      <c r="B23">
        <v>1610</v>
      </c>
      <c r="C23">
        <v>2.2184873949579836E-2</v>
      </c>
      <c r="D23" t="s">
        <v>124</v>
      </c>
      <c r="E23">
        <v>6.7226890756302525E-3</v>
      </c>
      <c r="F23" t="s">
        <v>120</v>
      </c>
      <c r="G23" t="s">
        <v>125</v>
      </c>
      <c r="H23" s="30" t="s">
        <v>91</v>
      </c>
      <c r="I23">
        <v>2.6400000000000002E-4</v>
      </c>
      <c r="J23" t="s">
        <v>104</v>
      </c>
    </row>
    <row r="24" spans="1:10">
      <c r="A24" t="s">
        <v>89</v>
      </c>
      <c r="B24">
        <v>855</v>
      </c>
      <c r="C24">
        <v>2.134453781512605E-2</v>
      </c>
      <c r="D24" t="s">
        <v>124</v>
      </c>
      <c r="E24">
        <v>1.2605042016806721E-3</v>
      </c>
      <c r="F24" t="s">
        <v>120</v>
      </c>
      <c r="G24" t="s">
        <v>125</v>
      </c>
      <c r="H24" s="30" t="s">
        <v>91</v>
      </c>
      <c r="I24">
        <v>2.5399999999999999E-4</v>
      </c>
      <c r="J24" t="s">
        <v>104</v>
      </c>
    </row>
    <row r="25" spans="1:10">
      <c r="A25" t="s">
        <v>89</v>
      </c>
      <c r="B25">
        <v>901</v>
      </c>
      <c r="C25">
        <v>2.9411764705882357E-3</v>
      </c>
      <c r="D25" t="s">
        <v>124</v>
      </c>
      <c r="E25">
        <v>9.2436974789915968E-4</v>
      </c>
      <c r="F25" t="s">
        <v>120</v>
      </c>
      <c r="G25" t="s">
        <v>125</v>
      </c>
      <c r="H25" s="30" t="s">
        <v>91</v>
      </c>
      <c r="I25">
        <v>3.5000000000000004E-5</v>
      </c>
      <c r="J25" t="s">
        <v>104</v>
      </c>
    </row>
    <row r="26" spans="1:10">
      <c r="A26" t="s">
        <v>89</v>
      </c>
      <c r="B26">
        <v>884</v>
      </c>
      <c r="C26">
        <v>1.5714285714285712E-2</v>
      </c>
      <c r="D26" t="s">
        <v>124</v>
      </c>
      <c r="E26">
        <v>2.6890756302521009E-3</v>
      </c>
      <c r="F26" t="s">
        <v>120</v>
      </c>
      <c r="G26" t="s">
        <v>125</v>
      </c>
      <c r="H26" s="30" t="s">
        <v>91</v>
      </c>
      <c r="I26">
        <v>1.8699999999999999E-4</v>
      </c>
      <c r="J26" t="s">
        <v>104</v>
      </c>
    </row>
    <row r="27" spans="1:10">
      <c r="A27" t="s">
        <v>89</v>
      </c>
      <c r="B27">
        <v>1848</v>
      </c>
      <c r="C27">
        <v>1.4285714285714286E-3</v>
      </c>
      <c r="D27" t="s">
        <v>124</v>
      </c>
      <c r="E27">
        <v>4.2016806722689078E-4</v>
      </c>
      <c r="F27" t="s">
        <v>120</v>
      </c>
      <c r="G27" t="s">
        <v>125</v>
      </c>
      <c r="H27" s="30" t="s">
        <v>91</v>
      </c>
      <c r="I27">
        <v>1.7E-5</v>
      </c>
      <c r="J27" t="s">
        <v>104</v>
      </c>
    </row>
    <row r="28" spans="1:10">
      <c r="A28" t="s">
        <v>89</v>
      </c>
      <c r="B28">
        <v>858</v>
      </c>
      <c r="C28">
        <v>1.2184873949579832E-2</v>
      </c>
      <c r="D28" t="s">
        <v>124</v>
      </c>
      <c r="E28">
        <v>1.6806722689075631E-3</v>
      </c>
      <c r="F28" t="s">
        <v>120</v>
      </c>
      <c r="G28" t="s">
        <v>125</v>
      </c>
      <c r="H28" s="30" t="s">
        <v>91</v>
      </c>
      <c r="I28">
        <v>1.45E-4</v>
      </c>
      <c r="J28" t="s">
        <v>104</v>
      </c>
    </row>
    <row r="29" spans="1:10">
      <c r="A29" t="s">
        <v>89</v>
      </c>
      <c r="B29">
        <v>2669</v>
      </c>
      <c r="C29">
        <v>9.1117647058823525</v>
      </c>
      <c r="D29" t="s">
        <v>119</v>
      </c>
      <c r="E29">
        <v>-99</v>
      </c>
      <c r="F29" t="s">
        <v>126</v>
      </c>
      <c r="G29" t="s">
        <v>127</v>
      </c>
      <c r="H29" s="30" t="s">
        <v>91</v>
      </c>
      <c r="I29">
        <v>-99</v>
      </c>
      <c r="J29" t="s">
        <v>126</v>
      </c>
    </row>
    <row r="30" spans="1:10">
      <c r="A30" t="s">
        <v>89</v>
      </c>
      <c r="B30">
        <v>2670</v>
      </c>
      <c r="C30">
        <v>3.8384033613445379</v>
      </c>
      <c r="D30" t="s">
        <v>119</v>
      </c>
      <c r="E30">
        <v>-99</v>
      </c>
      <c r="F30" t="s">
        <v>126</v>
      </c>
      <c r="G30" t="s">
        <v>127</v>
      </c>
      <c r="H30" s="30" t="s">
        <v>91</v>
      </c>
      <c r="I30">
        <v>-99</v>
      </c>
      <c r="J30" t="s">
        <v>126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B90"/>
  <sheetViews>
    <sheetView topLeftCell="A60" workbookViewId="0">
      <selection activeCell="F9" sqref="F9"/>
    </sheetView>
  </sheetViews>
  <sheetFormatPr defaultRowHeight="15"/>
  <cols>
    <col min="1" max="1" width="80.28515625" customWidth="1"/>
    <col min="2" max="2" width="23.85546875" customWidth="1"/>
  </cols>
  <sheetData>
    <row r="1" spans="1:2">
      <c r="A1" t="s">
        <v>128</v>
      </c>
      <c r="B1" t="s">
        <v>129</v>
      </c>
    </row>
    <row r="2" spans="1:2">
      <c r="A2" s="2" t="s">
        <v>130</v>
      </c>
      <c r="B2" s="2">
        <v>2.3482385000000001E-3</v>
      </c>
    </row>
    <row r="3" spans="1:2">
      <c r="A3" s="7" t="s">
        <v>131</v>
      </c>
      <c r="B3" s="2">
        <v>6.7092530000000001E-3</v>
      </c>
    </row>
    <row r="4" spans="1:2">
      <c r="A4" s="2" t="s">
        <v>132</v>
      </c>
      <c r="B4" s="2">
        <v>1.0734804800000001E-2</v>
      </c>
    </row>
    <row r="5" spans="1:2">
      <c r="A5" s="2" t="s">
        <v>133</v>
      </c>
      <c r="B5" s="2">
        <v>1.4424893899999999E-2</v>
      </c>
    </row>
    <row r="6" spans="1:2">
      <c r="A6" s="2" t="s">
        <v>134</v>
      </c>
      <c r="B6" s="2">
        <v>1.47603566E-2</v>
      </c>
    </row>
    <row r="7" spans="1:2">
      <c r="A7" s="2" t="s">
        <v>135</v>
      </c>
      <c r="B7" s="2">
        <v>1.6437669799999999E-2</v>
      </c>
    </row>
    <row r="8" spans="1:2">
      <c r="A8" s="2" t="s">
        <v>136</v>
      </c>
      <c r="B8" s="2">
        <v>1.6773132499999999E-2</v>
      </c>
    </row>
    <row r="9" spans="1:2">
      <c r="A9" s="2" t="s">
        <v>137</v>
      </c>
      <c r="B9" s="2">
        <v>1.6773132499999999E-2</v>
      </c>
    </row>
    <row r="10" spans="1:2">
      <c r="A10" s="2" t="s">
        <v>138</v>
      </c>
      <c r="B10" s="2">
        <v>1.6773132499999999E-2</v>
      </c>
    </row>
    <row r="11" spans="1:2">
      <c r="A11" s="2" t="s">
        <v>139</v>
      </c>
      <c r="B11" s="2">
        <v>1.7108595099999999E-2</v>
      </c>
    </row>
    <row r="12" spans="1:2">
      <c r="A12" s="2" t="s">
        <v>140</v>
      </c>
      <c r="B12" s="2">
        <v>1.7444057799999999E-2</v>
      </c>
    </row>
    <row r="13" spans="1:2">
      <c r="A13" s="4" t="s">
        <v>141</v>
      </c>
      <c r="B13" s="2">
        <v>1.9121371000000002E-2</v>
      </c>
    </row>
    <row r="14" spans="1:2">
      <c r="A14" s="2" t="s">
        <v>142</v>
      </c>
      <c r="B14" s="2">
        <v>2.0127758999999999E-2</v>
      </c>
    </row>
    <row r="15" spans="1:2">
      <c r="A15" s="2" t="s">
        <v>143</v>
      </c>
      <c r="B15" s="2">
        <v>2.2475997500000001E-2</v>
      </c>
    </row>
    <row r="16" spans="1:2">
      <c r="A16" s="2" t="s">
        <v>144</v>
      </c>
      <c r="B16" s="2">
        <v>2.2811460200000001E-2</v>
      </c>
    </row>
    <row r="17" spans="1:2">
      <c r="A17" s="2" t="s">
        <v>145</v>
      </c>
      <c r="B17" s="2">
        <v>2.4153310800000001E-2</v>
      </c>
    </row>
    <row r="18" spans="1:2">
      <c r="A18" s="2" t="s">
        <v>146</v>
      </c>
      <c r="B18" s="2">
        <v>2.44887734E-2</v>
      </c>
    </row>
    <row r="19" spans="1:2">
      <c r="A19" s="2" t="s">
        <v>147</v>
      </c>
      <c r="B19" s="2">
        <v>2.81788626E-2</v>
      </c>
    </row>
    <row r="20" spans="1:2">
      <c r="A20" s="2" t="s">
        <v>148</v>
      </c>
      <c r="B20" s="2">
        <v>2.81788626E-2</v>
      </c>
    </row>
    <row r="21" spans="1:2">
      <c r="A21" s="2" t="s">
        <v>149</v>
      </c>
      <c r="B21" s="2">
        <v>3.1533489099999999E-2</v>
      </c>
    </row>
    <row r="22" spans="1:2">
      <c r="A22" s="2" t="s">
        <v>150</v>
      </c>
      <c r="B22" s="2">
        <v>3.3546264999999999E-2</v>
      </c>
    </row>
    <row r="23" spans="1:2">
      <c r="A23" s="2" t="s">
        <v>151</v>
      </c>
      <c r="B23" s="2">
        <v>3.5223578200000001E-2</v>
      </c>
    </row>
    <row r="24" spans="1:2">
      <c r="A24" s="2" t="s">
        <v>152</v>
      </c>
      <c r="B24" s="2">
        <v>3.5894503500000001E-2</v>
      </c>
    </row>
    <row r="25" spans="1:2">
      <c r="A25" s="2" t="s">
        <v>153</v>
      </c>
      <c r="B25" s="2">
        <v>4.6964771000000002E-2</v>
      </c>
    </row>
    <row r="26" spans="1:2">
      <c r="A26" s="2" t="s">
        <v>154</v>
      </c>
      <c r="B26" s="2">
        <v>4.7300233599999998E-2</v>
      </c>
    </row>
    <row r="27" spans="1:2">
      <c r="A27" s="2" t="s">
        <v>155</v>
      </c>
      <c r="B27" s="2">
        <v>4.7300233599999998E-2</v>
      </c>
    </row>
    <row r="28" spans="1:2">
      <c r="A28" s="4" t="s">
        <v>156</v>
      </c>
      <c r="B28" s="2">
        <v>4.7635696300000002E-2</v>
      </c>
    </row>
    <row r="29" spans="1:2">
      <c r="A29" s="2" t="s">
        <v>157</v>
      </c>
      <c r="B29" s="2">
        <v>4.8642084199999998E-2</v>
      </c>
    </row>
    <row r="30" spans="1:2">
      <c r="A30" s="2" t="s">
        <v>158</v>
      </c>
      <c r="B30" s="2">
        <v>4.9313009499999998E-2</v>
      </c>
    </row>
    <row r="31" spans="1:2">
      <c r="A31" s="2" t="s">
        <v>159</v>
      </c>
      <c r="B31" s="2">
        <v>5.1325785399999997E-2</v>
      </c>
    </row>
    <row r="32" spans="1:2">
      <c r="A32" s="2" t="s">
        <v>160</v>
      </c>
      <c r="B32" s="2">
        <v>5.3003098700000001E-2</v>
      </c>
    </row>
    <row r="33" spans="1:2">
      <c r="A33" s="2" t="s">
        <v>161</v>
      </c>
      <c r="B33" s="2">
        <v>5.4344949300000001E-2</v>
      </c>
    </row>
    <row r="34" spans="1:2">
      <c r="A34" s="2" t="s">
        <v>162</v>
      </c>
      <c r="B34" s="2">
        <v>5.5351337200000003E-2</v>
      </c>
    </row>
    <row r="35" spans="1:2">
      <c r="A35" s="4" t="s">
        <v>163</v>
      </c>
      <c r="B35" s="2">
        <v>8.7555751599999995E-2</v>
      </c>
    </row>
    <row r="36" spans="1:2">
      <c r="A36" s="2" t="s">
        <v>164</v>
      </c>
      <c r="B36" s="2">
        <v>8.8562139499999998E-2</v>
      </c>
    </row>
    <row r="37" spans="1:2">
      <c r="A37" s="2" t="s">
        <v>165</v>
      </c>
      <c r="B37" s="2">
        <v>9.1245840699999997E-2</v>
      </c>
    </row>
    <row r="38" spans="1:2">
      <c r="A38" s="2" t="s">
        <v>166</v>
      </c>
      <c r="B38" s="2">
        <v>0.10734804789999999</v>
      </c>
    </row>
    <row r="39" spans="1:2">
      <c r="A39" s="2" t="s">
        <v>167</v>
      </c>
      <c r="B39" s="2">
        <v>0.1103672118</v>
      </c>
    </row>
    <row r="40" spans="1:2">
      <c r="A40" s="2" t="s">
        <v>168</v>
      </c>
      <c r="B40" s="2">
        <v>0.1103672118</v>
      </c>
    </row>
    <row r="41" spans="1:2">
      <c r="A41" s="2" t="s">
        <v>169</v>
      </c>
      <c r="B41" s="2">
        <v>0.11137359970000001</v>
      </c>
    </row>
    <row r="42" spans="1:2">
      <c r="A42" s="2" t="s">
        <v>170</v>
      </c>
      <c r="B42" s="2">
        <v>0.1204310913</v>
      </c>
    </row>
    <row r="43" spans="1:2">
      <c r="A43" s="2" t="s">
        <v>171</v>
      </c>
      <c r="B43" s="2">
        <v>0.1241211804</v>
      </c>
    </row>
    <row r="44" spans="1:2">
      <c r="A44" s="2" t="s">
        <v>172</v>
      </c>
      <c r="B44" s="2">
        <v>0.12714034420000001</v>
      </c>
    </row>
    <row r="45" spans="1:2">
      <c r="A45" s="2" t="s">
        <v>173</v>
      </c>
      <c r="B45" s="2">
        <v>0.132172284</v>
      </c>
    </row>
    <row r="46" spans="1:2">
      <c r="A46" s="6" t="s">
        <v>174</v>
      </c>
      <c r="B46" s="2">
        <v>0.1402233876</v>
      </c>
    </row>
    <row r="47" spans="1:2">
      <c r="A47" s="2" t="s">
        <v>175</v>
      </c>
      <c r="B47" s="2">
        <v>0.14257162609999999</v>
      </c>
    </row>
    <row r="48" spans="1:2">
      <c r="A48" s="2" t="s">
        <v>176</v>
      </c>
      <c r="B48" s="2">
        <v>0.1486099538</v>
      </c>
    </row>
    <row r="49" spans="1:2">
      <c r="A49" s="2" t="s">
        <v>177</v>
      </c>
      <c r="B49" s="2">
        <v>0.15733198270000001</v>
      </c>
    </row>
    <row r="50" spans="1:2">
      <c r="A50" s="2" t="s">
        <v>178</v>
      </c>
      <c r="B50" s="2">
        <v>0.16135753450000001</v>
      </c>
    </row>
    <row r="51" spans="1:2">
      <c r="A51" s="2" t="s">
        <v>179</v>
      </c>
      <c r="B51" s="2">
        <v>0.16236392250000001</v>
      </c>
    </row>
    <row r="52" spans="1:2">
      <c r="A52" s="2" t="s">
        <v>180</v>
      </c>
      <c r="B52" s="2">
        <v>0.17544696579999999</v>
      </c>
    </row>
    <row r="53" spans="1:2">
      <c r="A53" s="2" t="s">
        <v>181</v>
      </c>
      <c r="B53" s="2">
        <v>0.1817872099</v>
      </c>
    </row>
    <row r="54" spans="1:2">
      <c r="A54" s="2" t="s">
        <v>182</v>
      </c>
      <c r="B54" s="2">
        <v>0.1895363971</v>
      </c>
    </row>
    <row r="55" spans="1:2">
      <c r="A55" s="2" t="s">
        <v>183</v>
      </c>
      <c r="B55" s="2">
        <v>0.24186857049999999</v>
      </c>
    </row>
    <row r="56" spans="1:2">
      <c r="A56" s="2" t="s">
        <v>184</v>
      </c>
      <c r="B56" s="2">
        <v>0.24555865960000001</v>
      </c>
    </row>
    <row r="57" spans="1:2">
      <c r="A57" s="2" t="s">
        <v>185</v>
      </c>
      <c r="B57" s="2">
        <v>0.25327430049999999</v>
      </c>
    </row>
    <row r="58" spans="1:2">
      <c r="A58" s="2" t="s">
        <v>186</v>
      </c>
      <c r="B58" s="2">
        <v>0.29386528119999999</v>
      </c>
    </row>
    <row r="59" spans="1:2">
      <c r="A59" s="2" t="s">
        <v>187</v>
      </c>
      <c r="B59" s="2">
        <v>0.29721990770000001</v>
      </c>
    </row>
    <row r="60" spans="1:2">
      <c r="A60" s="2" t="s">
        <v>188</v>
      </c>
      <c r="B60" s="2">
        <v>0.30359369800000002</v>
      </c>
    </row>
    <row r="61" spans="1:2">
      <c r="A61" s="2" t="s">
        <v>189</v>
      </c>
      <c r="B61" s="2">
        <v>0.32808247140000002</v>
      </c>
    </row>
    <row r="62" spans="1:2">
      <c r="A62" s="2" t="s">
        <v>190</v>
      </c>
      <c r="B62" s="2">
        <v>0.3461974545</v>
      </c>
    </row>
    <row r="63" spans="1:2">
      <c r="A63" s="2" t="s">
        <v>191</v>
      </c>
      <c r="B63" s="2">
        <v>0.3488811557</v>
      </c>
    </row>
    <row r="64" spans="1:2">
      <c r="A64" s="2" t="s">
        <v>192</v>
      </c>
      <c r="B64" s="2">
        <v>0.39148491219999998</v>
      </c>
    </row>
    <row r="65" spans="1:2">
      <c r="A65" s="2" t="s">
        <v>193</v>
      </c>
      <c r="B65" s="2">
        <v>0.3951750014</v>
      </c>
    </row>
    <row r="66" spans="1:2">
      <c r="A66" s="6" t="s">
        <v>194</v>
      </c>
      <c r="B66" s="3">
        <v>0.42603756520000002</v>
      </c>
    </row>
    <row r="67" spans="1:2">
      <c r="A67" s="2" t="s">
        <v>195</v>
      </c>
      <c r="B67" s="2">
        <v>0.50319397460000004</v>
      </c>
    </row>
    <row r="68" spans="1:2">
      <c r="A68" s="2" t="s">
        <v>196</v>
      </c>
      <c r="B68" s="2">
        <v>0.50386489990000005</v>
      </c>
    </row>
    <row r="69" spans="1:2">
      <c r="A69" s="2" t="s">
        <v>197</v>
      </c>
      <c r="B69" s="2">
        <v>0.52231534560000004</v>
      </c>
    </row>
    <row r="70" spans="1:2">
      <c r="A70" s="2" t="s">
        <v>198</v>
      </c>
      <c r="B70" s="2">
        <v>0.52365719619999995</v>
      </c>
    </row>
    <row r="71" spans="1:2">
      <c r="A71" s="2" t="s">
        <v>199</v>
      </c>
      <c r="B71" s="2">
        <v>0.57498298160000005</v>
      </c>
    </row>
    <row r="72" spans="1:2">
      <c r="A72" s="2" t="s">
        <v>200</v>
      </c>
      <c r="B72" s="2">
        <v>0.60383276949999998</v>
      </c>
    </row>
    <row r="73" spans="1:2">
      <c r="A73" s="2" t="s">
        <v>201</v>
      </c>
      <c r="B73" s="2">
        <v>0.67092529950000002</v>
      </c>
    </row>
    <row r="74" spans="1:2">
      <c r="A74" s="2" t="s">
        <v>202</v>
      </c>
      <c r="B74" s="2">
        <v>0.67729908979999998</v>
      </c>
    </row>
    <row r="75" spans="1:2">
      <c r="A75" s="2" t="s">
        <v>203</v>
      </c>
      <c r="B75" s="2">
        <v>0.77424779560000001</v>
      </c>
    </row>
    <row r="76" spans="1:2">
      <c r="A76" s="6" t="s">
        <v>204</v>
      </c>
      <c r="B76" s="2">
        <v>0.89501434950000003</v>
      </c>
    </row>
    <row r="77" spans="1:2">
      <c r="A77" s="2" t="s">
        <v>205</v>
      </c>
      <c r="B77" s="2">
        <v>0.96680335650000004</v>
      </c>
    </row>
    <row r="78" spans="1:2">
      <c r="A78" s="2" t="s">
        <v>201</v>
      </c>
      <c r="B78" s="2">
        <v>1.0553654960000001</v>
      </c>
    </row>
    <row r="79" spans="1:2">
      <c r="A79" s="2" t="s">
        <v>206</v>
      </c>
      <c r="B79" s="2">
        <v>1.1593589175000001</v>
      </c>
    </row>
    <row r="80" spans="1:2">
      <c r="A80" s="2" t="s">
        <v>207</v>
      </c>
      <c r="B80" s="2">
        <v>1.2147102546999999</v>
      </c>
    </row>
    <row r="81" spans="1:2">
      <c r="A81" s="2" t="s">
        <v>208</v>
      </c>
      <c r="B81" s="2">
        <v>1.274758069</v>
      </c>
    </row>
    <row r="82" spans="1:2">
      <c r="A82" s="2" t="s">
        <v>209</v>
      </c>
      <c r="B82" s="2">
        <v>1.6773132486</v>
      </c>
    </row>
    <row r="83" spans="1:2">
      <c r="A83" s="2" t="s">
        <v>210</v>
      </c>
      <c r="B83" s="2">
        <v>2.2318330086999998</v>
      </c>
    </row>
    <row r="84" spans="1:2">
      <c r="A84" s="2" t="s">
        <v>211</v>
      </c>
      <c r="B84" s="2">
        <v>3.4321183693999999</v>
      </c>
    </row>
    <row r="85" spans="1:2">
      <c r="A85" s="2" t="s">
        <v>212</v>
      </c>
      <c r="B85" s="2">
        <v>4.5045924605999996</v>
      </c>
    </row>
    <row r="86" spans="1:2">
      <c r="A86" s="2" t="s">
        <v>213</v>
      </c>
      <c r="B86" s="2">
        <v>6.1936469020000002</v>
      </c>
    </row>
    <row r="87" spans="1:2">
      <c r="A87" s="2" t="s">
        <v>214</v>
      </c>
      <c r="B87" s="2">
        <v>9.5902062304999998</v>
      </c>
    </row>
    <row r="88" spans="1:2">
      <c r="A88" s="2" t="s">
        <v>215</v>
      </c>
      <c r="B88" s="2">
        <v>9.7706851360000009</v>
      </c>
    </row>
    <row r="89" spans="1:2">
      <c r="A89" s="2" t="s">
        <v>216</v>
      </c>
      <c r="B89" s="2">
        <v>13.686876109</v>
      </c>
    </row>
    <row r="90" spans="1:2" ht="15.75" thickBot="1">
      <c r="A90" s="3" t="s">
        <v>217</v>
      </c>
      <c r="B90" s="5">
        <v>29.474043380400001</v>
      </c>
    </row>
  </sheetData>
  <sortState xmlns:xlrd2="http://schemas.microsoft.com/office/spreadsheetml/2017/richdata2" ref="A2:B92">
    <sortCondition ref="B2:B9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
  <sheetViews>
    <sheetView workbookViewId="0">
      <selection activeCell="B2" sqref="B2"/>
    </sheetView>
  </sheetViews>
  <sheetFormatPr defaultRowHeight="15"/>
  <cols>
    <col min="1" max="1" width="17.7109375" customWidth="1"/>
    <col min="2" max="2" width="19.5703125" customWidth="1"/>
  </cols>
  <sheetData>
    <row r="1" spans="1:2">
      <c r="A1" s="52" t="s">
        <v>42</v>
      </c>
      <c r="B1" s="52" t="s">
        <v>218</v>
      </c>
    </row>
    <row r="2" spans="1:2">
      <c r="A2" s="45" t="s">
        <v>89</v>
      </c>
      <c r="B2" s="45"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
  <sheetViews>
    <sheetView workbookViewId="0">
      <selection activeCell="G14" sqref="G14"/>
    </sheetView>
  </sheetViews>
  <sheetFormatPr defaultRowHeight="15"/>
  <cols>
    <col min="1" max="1" width="15.7109375" customWidth="1"/>
    <col min="2" max="2" width="35.42578125" customWidth="1"/>
    <col min="3" max="3" width="36.7109375" customWidth="1"/>
    <col min="4" max="4" width="32.28515625" customWidth="1"/>
  </cols>
  <sheetData>
    <row r="1" spans="1:4" s="23" customFormat="1">
      <c r="A1" s="49" t="s">
        <v>218</v>
      </c>
      <c r="B1" s="49" t="s">
        <v>220</v>
      </c>
      <c r="C1" s="49" t="s">
        <v>221</v>
      </c>
      <c r="D1" s="49" t="s">
        <v>222</v>
      </c>
    </row>
    <row r="2" spans="1:4">
      <c r="A2" s="46" t="s">
        <v>219</v>
      </c>
      <c r="B2" s="47" t="s">
        <v>223</v>
      </c>
      <c r="C2" s="47" t="s">
        <v>224</v>
      </c>
      <c r="D2" t="s">
        <v>225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52"/>
  <sheetViews>
    <sheetView zoomScaleNormal="100" workbookViewId="0">
      <pane ySplit="2" topLeftCell="A3" activePane="bottomLeft" state="frozen"/>
      <selection pane="bottomLeft" activeCell="D7" sqref="D7"/>
    </sheetView>
  </sheetViews>
  <sheetFormatPr defaultRowHeight="15"/>
  <cols>
    <col min="2" max="2" width="28.42578125" customWidth="1"/>
    <col min="3" max="3" width="11.7109375" customWidth="1"/>
    <col min="4" max="4" width="25.28515625" customWidth="1"/>
    <col min="8" max="8" width="22.7109375" customWidth="1"/>
    <col min="19" max="19" width="5.5703125" customWidth="1"/>
    <col min="20" max="20" width="5.85546875" customWidth="1"/>
    <col min="28" max="28" width="22.7109375" customWidth="1"/>
  </cols>
  <sheetData>
    <row r="1" spans="1:30">
      <c r="A1" s="57" t="s">
        <v>226</v>
      </c>
      <c r="B1" s="57"/>
      <c r="C1" s="57"/>
      <c r="D1" s="57"/>
      <c r="E1" s="57"/>
      <c r="F1" s="57"/>
      <c r="G1" s="57"/>
      <c r="H1" s="57"/>
      <c r="I1" s="57"/>
      <c r="J1" s="57"/>
      <c r="K1" s="57"/>
      <c r="U1" s="57" t="s">
        <v>227</v>
      </c>
      <c r="V1" s="57"/>
      <c r="W1" s="57"/>
      <c r="X1" s="57"/>
      <c r="Y1" s="57"/>
      <c r="Z1" s="57"/>
      <c r="AA1" s="57"/>
      <c r="AB1" s="57"/>
      <c r="AC1" s="57"/>
      <c r="AD1" s="57"/>
    </row>
    <row r="2" spans="1:30">
      <c r="A2" t="s">
        <v>228</v>
      </c>
      <c r="B2" t="s">
        <v>229</v>
      </c>
      <c r="C2" t="s">
        <v>230</v>
      </c>
      <c r="D2" t="s">
        <v>231</v>
      </c>
      <c r="E2" t="s">
        <v>232</v>
      </c>
      <c r="F2" t="s">
        <v>112</v>
      </c>
      <c r="G2" t="s">
        <v>233</v>
      </c>
      <c r="H2" t="s">
        <v>117</v>
      </c>
      <c r="I2" t="s">
        <v>232</v>
      </c>
      <c r="J2" t="s">
        <v>118</v>
      </c>
      <c r="L2" s="9" t="s">
        <v>234</v>
      </c>
      <c r="M2" s="27" t="s">
        <v>235</v>
      </c>
      <c r="Q2" t="s">
        <v>236</v>
      </c>
      <c r="R2" t="s">
        <v>237</v>
      </c>
      <c r="U2" t="s">
        <v>228</v>
      </c>
      <c r="V2" t="s">
        <v>229</v>
      </c>
      <c r="W2" t="s">
        <v>230</v>
      </c>
      <c r="X2" t="s">
        <v>231</v>
      </c>
      <c r="Y2" t="s">
        <v>232</v>
      </c>
      <c r="Z2" t="s">
        <v>238</v>
      </c>
      <c r="AA2" t="s">
        <v>233</v>
      </c>
      <c r="AB2" t="s">
        <v>117</v>
      </c>
      <c r="AC2" t="s">
        <v>232</v>
      </c>
      <c r="AD2" t="s">
        <v>118</v>
      </c>
    </row>
    <row r="3" spans="1:30">
      <c r="B3" t="s">
        <v>239</v>
      </c>
      <c r="C3" t="s">
        <v>89</v>
      </c>
      <c r="D3">
        <v>36.97478991596639</v>
      </c>
      <c r="H3">
        <v>1.19</v>
      </c>
      <c r="I3">
        <v>0.08</v>
      </c>
      <c r="J3" t="s">
        <v>104</v>
      </c>
      <c r="M3" s="28" t="s">
        <v>240</v>
      </c>
      <c r="O3" t="s">
        <v>237</v>
      </c>
      <c r="Q3" t="s">
        <v>241</v>
      </c>
      <c r="R3">
        <v>7.3999999999999996E-2</v>
      </c>
      <c r="T3" s="26" t="s">
        <v>242</v>
      </c>
      <c r="V3" t="s">
        <v>239</v>
      </c>
      <c r="W3" t="s">
        <v>89</v>
      </c>
      <c r="X3">
        <v>36.97478991596639</v>
      </c>
      <c r="AB3">
        <v>1.19</v>
      </c>
      <c r="AC3">
        <v>0.08</v>
      </c>
      <c r="AD3" t="s">
        <v>104</v>
      </c>
    </row>
    <row r="4" spans="1:30">
      <c r="A4">
        <v>626</v>
      </c>
      <c r="B4" t="s">
        <v>243</v>
      </c>
      <c r="C4" t="s">
        <v>89</v>
      </c>
      <c r="D4">
        <f>H4/$H$3*100</f>
        <v>13.016806722689079</v>
      </c>
      <c r="E4">
        <f>I4/$H$3*100</f>
        <v>10.924369747899162</v>
      </c>
      <c r="F4" t="s">
        <v>119</v>
      </c>
      <c r="G4" t="s">
        <v>121</v>
      </c>
      <c r="H4">
        <v>0.15490000000000001</v>
      </c>
      <c r="I4">
        <v>0.13</v>
      </c>
      <c r="J4" t="s">
        <v>104</v>
      </c>
      <c r="L4" s="26" t="s">
        <v>244</v>
      </c>
      <c r="M4" t="s">
        <v>243</v>
      </c>
      <c r="N4" s="22" t="e">
        <f>VLOOKUP(M4,$Q$3:$R$36,1,FALSE)</f>
        <v>#N/A</v>
      </c>
      <c r="O4" s="22">
        <f>IFERROR(VLOOKUP(M4,$Q$3:$R$36,2,FALSE),0)</f>
        <v>0</v>
      </c>
      <c r="Q4" t="s">
        <v>245</v>
      </c>
      <c r="R4">
        <v>0.88900000000000001</v>
      </c>
      <c r="U4">
        <v>626</v>
      </c>
      <c r="V4" t="s">
        <v>243</v>
      </c>
      <c r="W4" t="s">
        <v>89</v>
      </c>
      <c r="X4" s="9">
        <f>AB4/$AB$3*100</f>
        <v>36.97478991596639</v>
      </c>
      <c r="Y4">
        <f>AC4/$H$3*100</f>
        <v>10.924369747899162</v>
      </c>
      <c r="AA4" t="s">
        <v>121</v>
      </c>
      <c r="AB4" s="9">
        <v>0.44</v>
      </c>
      <c r="AC4">
        <v>0.13</v>
      </c>
      <c r="AD4" t="s">
        <v>104</v>
      </c>
    </row>
    <row r="5" spans="1:30">
      <c r="A5">
        <v>797</v>
      </c>
      <c r="B5" t="s">
        <v>246</v>
      </c>
      <c r="C5" t="s">
        <v>89</v>
      </c>
      <c r="D5">
        <f t="shared" ref="D5:D32" si="0">H5/$H$3*100</f>
        <v>28.571428571428577</v>
      </c>
      <c r="E5">
        <f t="shared" ref="E5:E32" si="1">I5/$H$3*100</f>
        <v>7.5630252100840334</v>
      </c>
      <c r="F5" t="s">
        <v>119</v>
      </c>
      <c r="G5" t="s">
        <v>121</v>
      </c>
      <c r="H5">
        <v>0.34</v>
      </c>
      <c r="I5">
        <v>0.09</v>
      </c>
      <c r="J5" t="s">
        <v>104</v>
      </c>
      <c r="L5" s="26" t="s">
        <v>247</v>
      </c>
      <c r="M5" t="s">
        <v>246</v>
      </c>
      <c r="N5" s="22" t="e">
        <f t="shared" ref="N5:N13" si="2">VLOOKUP(M5,$Q$3:$R$36,1,FALSE)</f>
        <v>#N/A</v>
      </c>
      <c r="O5" s="22">
        <f t="shared" ref="O5:O13" si="3">IFERROR(VLOOKUP(M5,$Q$3:$R$36,2,FALSE),0)</f>
        <v>0</v>
      </c>
      <c r="Q5" t="s">
        <v>248</v>
      </c>
      <c r="R5">
        <v>0.42699999999999999</v>
      </c>
      <c r="S5" s="23"/>
      <c r="T5" s="23"/>
      <c r="U5">
        <v>797</v>
      </c>
      <c r="V5" t="s">
        <v>246</v>
      </c>
      <c r="W5" t="s">
        <v>89</v>
      </c>
      <c r="X5" s="9">
        <f t="shared" ref="X5:X34" si="4">AB5/$AB$3*100</f>
        <v>28.571428571428577</v>
      </c>
      <c r="Y5">
        <f t="shared" ref="Y5:Y32" si="5">AC5/$H$3*100</f>
        <v>7.5630252100840334</v>
      </c>
      <c r="AA5" t="s">
        <v>121</v>
      </c>
      <c r="AB5">
        <v>0.34</v>
      </c>
      <c r="AC5">
        <v>0.09</v>
      </c>
      <c r="AD5" t="s">
        <v>104</v>
      </c>
    </row>
    <row r="6" spans="1:30">
      <c r="A6">
        <v>696</v>
      </c>
      <c r="B6" t="s">
        <v>249</v>
      </c>
      <c r="C6" t="s">
        <v>89</v>
      </c>
      <c r="D6">
        <f t="shared" si="0"/>
        <v>0.16806722689075632</v>
      </c>
      <c r="E6">
        <f t="shared" si="1"/>
        <v>8.4033613445378158E-2</v>
      </c>
      <c r="F6" t="s">
        <v>119</v>
      </c>
      <c r="G6" t="s">
        <v>122</v>
      </c>
      <c r="H6">
        <v>2E-3</v>
      </c>
      <c r="I6">
        <v>1E-3</v>
      </c>
      <c r="J6" t="s">
        <v>104</v>
      </c>
      <c r="M6" t="s">
        <v>250</v>
      </c>
      <c r="N6" s="22" t="str">
        <f t="shared" si="2"/>
        <v>Na atom</v>
      </c>
      <c r="O6" s="22">
        <f t="shared" si="3"/>
        <v>0.34799999999999998</v>
      </c>
      <c r="Q6" t="s">
        <v>251</v>
      </c>
      <c r="R6">
        <v>0.11700000000000001</v>
      </c>
      <c r="U6">
        <v>696</v>
      </c>
      <c r="V6" t="s">
        <v>249</v>
      </c>
      <c r="W6" t="s">
        <v>89</v>
      </c>
      <c r="X6" s="9">
        <f t="shared" si="4"/>
        <v>0.16806722689075632</v>
      </c>
      <c r="Y6">
        <f t="shared" si="5"/>
        <v>8.4033613445378158E-2</v>
      </c>
      <c r="AA6" t="s">
        <v>122</v>
      </c>
      <c r="AB6">
        <v>2E-3</v>
      </c>
      <c r="AC6">
        <v>1E-3</v>
      </c>
      <c r="AD6" t="s">
        <v>104</v>
      </c>
    </row>
    <row r="7" spans="1:30">
      <c r="A7">
        <v>669</v>
      </c>
      <c r="B7" t="s">
        <v>252</v>
      </c>
      <c r="C7" t="s">
        <v>89</v>
      </c>
      <c r="D7" s="9">
        <f t="shared" si="0"/>
        <v>17.899159663865547</v>
      </c>
      <c r="E7">
        <f t="shared" si="1"/>
        <v>7.0588235294117663</v>
      </c>
      <c r="F7" t="s">
        <v>119</v>
      </c>
      <c r="G7" t="s">
        <v>122</v>
      </c>
      <c r="H7">
        <v>0.21299999999999999</v>
      </c>
      <c r="I7">
        <v>8.4000000000000005E-2</v>
      </c>
      <c r="J7" t="s">
        <v>104</v>
      </c>
      <c r="M7" t="s">
        <v>253</v>
      </c>
      <c r="N7" s="22" t="str">
        <f t="shared" si="2"/>
        <v>K atom</v>
      </c>
      <c r="O7" s="22">
        <f t="shared" si="3"/>
        <v>0.20499999999999999</v>
      </c>
      <c r="Q7" t="s">
        <v>254</v>
      </c>
      <c r="R7">
        <v>0.39900000000000002</v>
      </c>
      <c r="U7">
        <v>669</v>
      </c>
      <c r="V7" t="s">
        <v>252</v>
      </c>
      <c r="W7" t="s">
        <v>89</v>
      </c>
      <c r="X7" s="9">
        <f t="shared" si="4"/>
        <v>17.899159663865547</v>
      </c>
      <c r="Y7">
        <f t="shared" si="5"/>
        <v>7.0588235294117663</v>
      </c>
      <c r="AA7" t="s">
        <v>122</v>
      </c>
      <c r="AB7">
        <v>0.21299999999999999</v>
      </c>
      <c r="AC7">
        <v>8.4000000000000005E-2</v>
      </c>
      <c r="AD7" t="s">
        <v>104</v>
      </c>
    </row>
    <row r="8" spans="1:30">
      <c r="A8">
        <v>329</v>
      </c>
      <c r="B8" t="s">
        <v>255</v>
      </c>
      <c r="C8" t="s">
        <v>89</v>
      </c>
      <c r="D8">
        <f t="shared" si="0"/>
        <v>0</v>
      </c>
      <c r="E8">
        <f t="shared" si="1"/>
        <v>0</v>
      </c>
      <c r="F8" t="s">
        <v>119</v>
      </c>
      <c r="G8" t="s">
        <v>122</v>
      </c>
      <c r="H8">
        <v>0</v>
      </c>
      <c r="I8">
        <v>0</v>
      </c>
      <c r="J8" t="s">
        <v>104</v>
      </c>
      <c r="L8" s="22"/>
      <c r="M8" s="22" t="s">
        <v>254</v>
      </c>
      <c r="N8" s="22" t="str">
        <f t="shared" si="2"/>
        <v>Ca atom</v>
      </c>
      <c r="O8" s="22">
        <f t="shared" si="3"/>
        <v>0.39900000000000002</v>
      </c>
      <c r="P8" s="22"/>
      <c r="Q8" s="22" t="s">
        <v>256</v>
      </c>
      <c r="R8" s="22">
        <v>0.14199999999999999</v>
      </c>
      <c r="U8">
        <v>329</v>
      </c>
      <c r="V8" t="s">
        <v>255</v>
      </c>
      <c r="W8" t="s">
        <v>89</v>
      </c>
      <c r="X8" s="9">
        <f t="shared" si="4"/>
        <v>0</v>
      </c>
      <c r="Y8">
        <f t="shared" si="5"/>
        <v>0</v>
      </c>
      <c r="AA8" t="s">
        <v>122</v>
      </c>
      <c r="AB8">
        <v>0</v>
      </c>
      <c r="AC8">
        <v>0</v>
      </c>
      <c r="AD8" t="s">
        <v>104</v>
      </c>
    </row>
    <row r="9" spans="1:30">
      <c r="A9">
        <v>525</v>
      </c>
      <c r="B9" t="s">
        <v>257</v>
      </c>
      <c r="C9" t="s">
        <v>89</v>
      </c>
      <c r="D9">
        <f t="shared" si="0"/>
        <v>0.16806722689075632</v>
      </c>
      <c r="E9">
        <f t="shared" si="1"/>
        <v>8.4033613445378158E-2</v>
      </c>
      <c r="F9" t="s">
        <v>119</v>
      </c>
      <c r="G9" t="s">
        <v>122</v>
      </c>
      <c r="H9">
        <v>2E-3</v>
      </c>
      <c r="I9">
        <v>1E-3</v>
      </c>
      <c r="J9" t="s">
        <v>104</v>
      </c>
      <c r="M9" t="s">
        <v>258</v>
      </c>
      <c r="N9" s="22" t="str">
        <f t="shared" si="2"/>
        <v>Mg atom</v>
      </c>
      <c r="O9" s="22">
        <f t="shared" si="3"/>
        <v>0.65800000000000003</v>
      </c>
      <c r="Q9" t="s">
        <v>259</v>
      </c>
      <c r="R9">
        <v>0.2</v>
      </c>
      <c r="U9">
        <v>525</v>
      </c>
      <c r="V9" t="s">
        <v>257</v>
      </c>
      <c r="W9" t="s">
        <v>89</v>
      </c>
      <c r="X9" s="9">
        <f t="shared" si="4"/>
        <v>0.16806722689075632</v>
      </c>
      <c r="Y9">
        <f t="shared" si="5"/>
        <v>8.4033613445378158E-2</v>
      </c>
      <c r="AA9" t="s">
        <v>122</v>
      </c>
      <c r="AB9">
        <v>2E-3</v>
      </c>
      <c r="AC9">
        <v>1E-3</v>
      </c>
      <c r="AD9" t="s">
        <v>104</v>
      </c>
    </row>
    <row r="10" spans="1:30">
      <c r="A10">
        <v>613</v>
      </c>
      <c r="B10" t="s">
        <v>260</v>
      </c>
      <c r="C10" t="s">
        <v>89</v>
      </c>
      <c r="D10">
        <f t="shared" si="0"/>
        <v>0.16806722689075632</v>
      </c>
      <c r="E10">
        <f t="shared" si="1"/>
        <v>0</v>
      </c>
      <c r="F10" t="s">
        <v>119</v>
      </c>
      <c r="G10" t="s">
        <v>123</v>
      </c>
      <c r="H10">
        <v>2E-3</v>
      </c>
      <c r="I10">
        <v>0</v>
      </c>
      <c r="J10" t="s">
        <v>104</v>
      </c>
      <c r="M10" t="s">
        <v>260</v>
      </c>
      <c r="N10" s="22" t="e">
        <f t="shared" si="2"/>
        <v>#N/A</v>
      </c>
      <c r="O10" s="22">
        <f t="shared" si="3"/>
        <v>0</v>
      </c>
      <c r="Q10" t="s">
        <v>261</v>
      </c>
      <c r="R10">
        <v>0.33900000000000002</v>
      </c>
      <c r="U10">
        <v>613</v>
      </c>
      <c r="V10" t="s">
        <v>260</v>
      </c>
      <c r="W10" t="s">
        <v>89</v>
      </c>
      <c r="X10" s="9">
        <f t="shared" si="4"/>
        <v>0.16806722689075632</v>
      </c>
      <c r="Y10">
        <f t="shared" si="5"/>
        <v>0</v>
      </c>
      <c r="AA10" t="s">
        <v>123</v>
      </c>
      <c r="AB10">
        <v>2E-3</v>
      </c>
      <c r="AC10">
        <v>0</v>
      </c>
      <c r="AD10" t="s">
        <v>104</v>
      </c>
    </row>
    <row r="11" spans="1:30">
      <c r="A11">
        <v>699</v>
      </c>
      <c r="B11" t="s">
        <v>262</v>
      </c>
      <c r="C11" t="s">
        <v>89</v>
      </c>
      <c r="D11">
        <f t="shared" si="0"/>
        <v>3.3613445378151265</v>
      </c>
      <c r="E11">
        <f t="shared" si="1"/>
        <v>0.50420168067226889</v>
      </c>
      <c r="F11" t="s">
        <v>119</v>
      </c>
      <c r="G11" t="s">
        <v>123</v>
      </c>
      <c r="H11">
        <v>0.04</v>
      </c>
      <c r="I11">
        <v>6.0000000000000001E-3</v>
      </c>
      <c r="J11" t="s">
        <v>104</v>
      </c>
      <c r="M11" t="s">
        <v>262</v>
      </c>
      <c r="N11" s="22" t="e">
        <f t="shared" si="2"/>
        <v>#N/A</v>
      </c>
      <c r="O11" s="22">
        <f t="shared" si="3"/>
        <v>0</v>
      </c>
      <c r="Q11" t="s">
        <v>263</v>
      </c>
      <c r="R11">
        <v>0.69199999999999995</v>
      </c>
      <c r="U11">
        <v>699</v>
      </c>
      <c r="V11" t="s">
        <v>262</v>
      </c>
      <c r="W11" t="s">
        <v>89</v>
      </c>
      <c r="X11" s="9">
        <f t="shared" si="4"/>
        <v>3.3613445378151265</v>
      </c>
      <c r="Y11">
        <f t="shared" si="5"/>
        <v>0.50420168067226889</v>
      </c>
      <c r="AA11" t="s">
        <v>123</v>
      </c>
      <c r="AB11">
        <v>0.04</v>
      </c>
      <c r="AC11">
        <v>6.0000000000000001E-3</v>
      </c>
      <c r="AD11" t="s">
        <v>104</v>
      </c>
    </row>
    <row r="12" spans="1:30">
      <c r="A12">
        <v>784</v>
      </c>
      <c r="B12" t="s">
        <v>264</v>
      </c>
      <c r="C12" t="s">
        <v>89</v>
      </c>
      <c r="D12">
        <f t="shared" si="0"/>
        <v>2.1848739495798317</v>
      </c>
      <c r="E12">
        <f t="shared" si="1"/>
        <v>0.42016806722689082</v>
      </c>
      <c r="F12" t="s">
        <v>119</v>
      </c>
      <c r="G12" t="s">
        <v>123</v>
      </c>
      <c r="H12">
        <v>2.5999999999999999E-2</v>
      </c>
      <c r="I12">
        <v>5.0000000000000001E-3</v>
      </c>
      <c r="J12" t="s">
        <v>104</v>
      </c>
      <c r="M12" t="s">
        <v>264</v>
      </c>
      <c r="N12" s="22" t="e">
        <f t="shared" si="2"/>
        <v>#N/A</v>
      </c>
      <c r="O12" s="22">
        <f t="shared" si="3"/>
        <v>0</v>
      </c>
      <c r="Q12" t="s">
        <v>265</v>
      </c>
      <c r="R12">
        <v>0.252</v>
      </c>
      <c r="U12">
        <v>784</v>
      </c>
      <c r="V12" t="s">
        <v>264</v>
      </c>
      <c r="W12" t="s">
        <v>89</v>
      </c>
      <c r="X12" s="9">
        <f t="shared" si="4"/>
        <v>2.1848739495798317</v>
      </c>
      <c r="Y12">
        <f t="shared" si="5"/>
        <v>0.42016806722689082</v>
      </c>
      <c r="AA12" t="s">
        <v>123</v>
      </c>
      <c r="AB12">
        <v>2.5999999999999999E-2</v>
      </c>
      <c r="AC12">
        <v>5.0000000000000001E-3</v>
      </c>
      <c r="AD12" t="s">
        <v>104</v>
      </c>
    </row>
    <row r="13" spans="1:30">
      <c r="A13">
        <v>337</v>
      </c>
      <c r="B13" t="s">
        <v>266</v>
      </c>
      <c r="C13" t="s">
        <v>89</v>
      </c>
      <c r="D13" s="9">
        <f t="shared" si="0"/>
        <v>21.512605042016808</v>
      </c>
      <c r="E13">
        <f t="shared" si="1"/>
        <v>3.9495798319327728</v>
      </c>
      <c r="F13" t="s">
        <v>119</v>
      </c>
      <c r="G13" t="s">
        <v>123</v>
      </c>
      <c r="H13">
        <v>0.25600000000000001</v>
      </c>
      <c r="I13">
        <v>4.7E-2</v>
      </c>
      <c r="J13" t="s">
        <v>104</v>
      </c>
      <c r="M13" t="s">
        <v>266</v>
      </c>
      <c r="N13" s="22" t="e">
        <f t="shared" si="2"/>
        <v>#N/A</v>
      </c>
      <c r="O13" s="22">
        <f t="shared" si="3"/>
        <v>0</v>
      </c>
      <c r="Q13" t="s">
        <v>267</v>
      </c>
      <c r="R13">
        <v>0.35799999999999998</v>
      </c>
      <c r="S13" s="22"/>
      <c r="T13" s="22"/>
      <c r="U13">
        <v>337</v>
      </c>
      <c r="V13" t="s">
        <v>266</v>
      </c>
      <c r="W13" t="s">
        <v>89</v>
      </c>
      <c r="X13" s="9">
        <f t="shared" si="4"/>
        <v>21.512605042016808</v>
      </c>
      <c r="Y13">
        <f t="shared" si="5"/>
        <v>3.9495798319327728</v>
      </c>
      <c r="AA13" t="s">
        <v>123</v>
      </c>
      <c r="AB13">
        <v>0.25600000000000001</v>
      </c>
      <c r="AC13">
        <v>4.7E-2</v>
      </c>
      <c r="AD13" t="s">
        <v>104</v>
      </c>
    </row>
    <row r="14" spans="1:30">
      <c r="A14">
        <v>611</v>
      </c>
      <c r="B14" t="s">
        <v>268</v>
      </c>
      <c r="C14" t="s">
        <v>89</v>
      </c>
      <c r="D14">
        <f t="shared" si="0"/>
        <v>3.4789915966386559E-2</v>
      </c>
      <c r="E14">
        <f t="shared" si="1"/>
        <v>7.3109243697478989E-3</v>
      </c>
      <c r="F14" t="s">
        <v>124</v>
      </c>
      <c r="G14" t="s">
        <v>125</v>
      </c>
      <c r="H14">
        <v>4.1399999999999998E-4</v>
      </c>
      <c r="I14">
        <v>8.7000000000000001E-5</v>
      </c>
      <c r="J14" t="s">
        <v>104</v>
      </c>
      <c r="L14" s="22"/>
      <c r="M14" s="22"/>
      <c r="N14" s="22"/>
      <c r="O14" s="22"/>
      <c r="P14" s="22"/>
      <c r="Q14" s="22" t="s">
        <v>269</v>
      </c>
      <c r="R14" s="22">
        <v>0.34399999999999997</v>
      </c>
      <c r="U14">
        <v>611</v>
      </c>
      <c r="V14" t="s">
        <v>268</v>
      </c>
      <c r="W14" t="s">
        <v>89</v>
      </c>
      <c r="X14" s="9">
        <f t="shared" si="4"/>
        <v>3.4789915966386559E-2</v>
      </c>
      <c r="Y14">
        <f t="shared" si="5"/>
        <v>7.3109243697478989E-3</v>
      </c>
      <c r="AA14" t="s">
        <v>125</v>
      </c>
      <c r="AB14">
        <v>4.1399999999999998E-4</v>
      </c>
      <c r="AC14">
        <v>8.7000000000000001E-5</v>
      </c>
      <c r="AD14" t="s">
        <v>104</v>
      </c>
    </row>
    <row r="15" spans="1:30">
      <c r="A15">
        <v>196</v>
      </c>
      <c r="B15" t="s">
        <v>270</v>
      </c>
      <c r="C15" t="s">
        <v>89</v>
      </c>
      <c r="D15">
        <f t="shared" si="0"/>
        <v>4.2016806722689078E-4</v>
      </c>
      <c r="E15">
        <f t="shared" si="1"/>
        <v>8.4033613445378154E-5</v>
      </c>
      <c r="F15" t="s">
        <v>124</v>
      </c>
      <c r="G15" t="s">
        <v>125</v>
      </c>
      <c r="H15">
        <v>5.0000000000000004E-6</v>
      </c>
      <c r="I15">
        <v>9.9999999999999995E-7</v>
      </c>
      <c r="J15" t="s">
        <v>104</v>
      </c>
      <c r="N15" s="22"/>
      <c r="O15" s="22"/>
      <c r="Q15" t="s">
        <v>271</v>
      </c>
      <c r="R15">
        <v>0.06</v>
      </c>
      <c r="U15">
        <v>196</v>
      </c>
      <c r="V15" t="s">
        <v>270</v>
      </c>
      <c r="W15" t="s">
        <v>89</v>
      </c>
      <c r="X15" s="9">
        <f t="shared" si="4"/>
        <v>4.2016806722689078E-4</v>
      </c>
      <c r="Y15">
        <f t="shared" si="5"/>
        <v>8.4033613445378154E-5</v>
      </c>
      <c r="AA15" t="s">
        <v>125</v>
      </c>
      <c r="AB15">
        <v>5.0000000000000004E-6</v>
      </c>
      <c r="AC15">
        <v>9.9999999999999995E-7</v>
      </c>
      <c r="AD15" t="s">
        <v>104</v>
      </c>
    </row>
    <row r="16" spans="1:30">
      <c r="A16">
        <v>847</v>
      </c>
      <c r="B16" t="s">
        <v>272</v>
      </c>
      <c r="C16" t="s">
        <v>89</v>
      </c>
      <c r="D16">
        <f t="shared" si="0"/>
        <v>8.4033613445378154E-5</v>
      </c>
      <c r="E16">
        <f t="shared" si="1"/>
        <v>8.4033613445378154E-5</v>
      </c>
      <c r="F16" t="s">
        <v>124</v>
      </c>
      <c r="G16" t="s">
        <v>125</v>
      </c>
      <c r="H16">
        <v>9.9999999999999995E-7</v>
      </c>
      <c r="I16">
        <v>9.9999999999999995E-7</v>
      </c>
      <c r="J16" t="s">
        <v>104</v>
      </c>
      <c r="N16" s="22"/>
      <c r="O16" s="22"/>
      <c r="Q16" t="s">
        <v>273</v>
      </c>
      <c r="R16">
        <v>0.20899999999999999</v>
      </c>
      <c r="U16">
        <v>847</v>
      </c>
      <c r="V16" t="s">
        <v>272</v>
      </c>
      <c r="W16" t="s">
        <v>89</v>
      </c>
      <c r="X16" s="9">
        <f t="shared" si="4"/>
        <v>8.4033613445378154E-5</v>
      </c>
      <c r="Y16">
        <f t="shared" si="5"/>
        <v>8.4033613445378154E-5</v>
      </c>
      <c r="AA16" t="s">
        <v>125</v>
      </c>
      <c r="AB16">
        <v>9.9999999999999995E-7</v>
      </c>
      <c r="AC16">
        <v>9.9999999999999995E-7</v>
      </c>
      <c r="AD16" t="s">
        <v>104</v>
      </c>
    </row>
    <row r="17" spans="1:30">
      <c r="A17">
        <v>846</v>
      </c>
      <c r="B17" t="s">
        <v>274</v>
      </c>
      <c r="C17" t="s">
        <v>89</v>
      </c>
      <c r="D17">
        <f t="shared" si="0"/>
        <v>8.4033613445378154E-5</v>
      </c>
      <c r="E17">
        <f t="shared" si="1"/>
        <v>0</v>
      </c>
      <c r="F17" t="s">
        <v>124</v>
      </c>
      <c r="G17" t="s">
        <v>125</v>
      </c>
      <c r="H17">
        <v>9.9999999999999995E-7</v>
      </c>
      <c r="I17">
        <v>0</v>
      </c>
      <c r="J17" t="s">
        <v>104</v>
      </c>
      <c r="N17" s="22"/>
      <c r="O17" s="22"/>
      <c r="Q17" t="s">
        <v>253</v>
      </c>
      <c r="R17">
        <v>0.20499999999999999</v>
      </c>
      <c r="U17">
        <v>846</v>
      </c>
      <c r="V17" t="s">
        <v>274</v>
      </c>
      <c r="W17" t="s">
        <v>89</v>
      </c>
      <c r="X17" s="9">
        <f t="shared" si="4"/>
        <v>8.4033613445378154E-5</v>
      </c>
      <c r="Y17">
        <f t="shared" si="5"/>
        <v>0</v>
      </c>
      <c r="AA17" t="s">
        <v>125</v>
      </c>
      <c r="AB17">
        <v>9.9999999999999995E-7</v>
      </c>
      <c r="AC17">
        <v>0</v>
      </c>
      <c r="AD17" t="s">
        <v>104</v>
      </c>
    </row>
    <row r="18" spans="1:30">
      <c r="A18">
        <v>883</v>
      </c>
      <c r="B18" t="s">
        <v>275</v>
      </c>
      <c r="C18" t="s">
        <v>89</v>
      </c>
      <c r="D18">
        <f t="shared" si="0"/>
        <v>0</v>
      </c>
      <c r="E18">
        <f t="shared" si="1"/>
        <v>0</v>
      </c>
      <c r="F18" t="s">
        <v>124</v>
      </c>
      <c r="G18" t="s">
        <v>125</v>
      </c>
      <c r="H18">
        <v>0</v>
      </c>
      <c r="I18">
        <v>0</v>
      </c>
      <c r="J18" t="s">
        <v>104</v>
      </c>
      <c r="N18" s="22"/>
      <c r="O18" s="22"/>
      <c r="Q18" t="s">
        <v>276</v>
      </c>
      <c r="R18">
        <v>0.17299999999999999</v>
      </c>
      <c r="U18">
        <v>883</v>
      </c>
      <c r="V18" t="s">
        <v>275</v>
      </c>
      <c r="W18" t="s">
        <v>89</v>
      </c>
      <c r="X18" s="9">
        <f t="shared" si="4"/>
        <v>0</v>
      </c>
      <c r="Y18">
        <f t="shared" si="5"/>
        <v>0</v>
      </c>
      <c r="AA18" t="s">
        <v>125</v>
      </c>
      <c r="AB18">
        <v>0</v>
      </c>
      <c r="AC18">
        <v>0</v>
      </c>
      <c r="AD18" t="s">
        <v>104</v>
      </c>
    </row>
    <row r="19" spans="1:30">
      <c r="A19">
        <v>902</v>
      </c>
      <c r="B19" t="s">
        <v>277</v>
      </c>
      <c r="C19" t="s">
        <v>89</v>
      </c>
      <c r="D19">
        <f t="shared" si="0"/>
        <v>7.5630252100840323E-4</v>
      </c>
      <c r="E19">
        <f t="shared" si="1"/>
        <v>8.4033613445378154E-5</v>
      </c>
      <c r="F19" t="s">
        <v>124</v>
      </c>
      <c r="G19" t="s">
        <v>125</v>
      </c>
      <c r="H19">
        <v>8.9999999999999985E-6</v>
      </c>
      <c r="I19">
        <v>9.9999999999999995E-7</v>
      </c>
      <c r="J19" t="s">
        <v>104</v>
      </c>
      <c r="N19" s="22"/>
      <c r="O19" s="22"/>
      <c r="Q19" t="s">
        <v>258</v>
      </c>
      <c r="R19">
        <v>0.65800000000000003</v>
      </c>
      <c r="S19" s="22"/>
      <c r="T19" s="22"/>
      <c r="U19">
        <v>902</v>
      </c>
      <c r="V19" t="s">
        <v>277</v>
      </c>
      <c r="W19" t="s">
        <v>89</v>
      </c>
      <c r="X19" s="9">
        <f t="shared" si="4"/>
        <v>7.5630252100840323E-4</v>
      </c>
      <c r="Y19">
        <f t="shared" si="5"/>
        <v>8.4033613445378154E-5</v>
      </c>
      <c r="AA19" t="s">
        <v>125</v>
      </c>
      <c r="AB19">
        <v>8.9999999999999985E-6</v>
      </c>
      <c r="AC19">
        <v>9.9999999999999995E-7</v>
      </c>
      <c r="AD19" t="s">
        <v>104</v>
      </c>
    </row>
    <row r="20" spans="1:30">
      <c r="A20">
        <v>852</v>
      </c>
      <c r="B20" t="s">
        <v>278</v>
      </c>
      <c r="C20" t="s">
        <v>89</v>
      </c>
      <c r="D20">
        <f t="shared" si="0"/>
        <v>8.4033613445378154E-5</v>
      </c>
      <c r="E20">
        <f t="shared" si="1"/>
        <v>0</v>
      </c>
      <c r="F20" t="s">
        <v>124</v>
      </c>
      <c r="G20" t="s">
        <v>125</v>
      </c>
      <c r="H20">
        <v>9.9999999999999995E-7</v>
      </c>
      <c r="I20">
        <v>0</v>
      </c>
      <c r="J20" t="s">
        <v>104</v>
      </c>
      <c r="N20" s="22"/>
      <c r="O20" s="22"/>
      <c r="Q20" t="s">
        <v>279</v>
      </c>
      <c r="R20">
        <v>0.63100000000000001</v>
      </c>
      <c r="U20">
        <v>852</v>
      </c>
      <c r="V20" t="s">
        <v>278</v>
      </c>
      <c r="W20" t="s">
        <v>89</v>
      </c>
      <c r="X20" s="9">
        <f t="shared" si="4"/>
        <v>8.4033613445378154E-5</v>
      </c>
      <c r="Y20">
        <f t="shared" si="5"/>
        <v>0</v>
      </c>
      <c r="AA20" t="s">
        <v>125</v>
      </c>
      <c r="AB20">
        <v>9.9999999999999995E-7</v>
      </c>
      <c r="AC20">
        <v>0</v>
      </c>
      <c r="AD20" t="s">
        <v>104</v>
      </c>
    </row>
    <row r="21" spans="1:30">
      <c r="A21">
        <v>882</v>
      </c>
      <c r="B21" t="s">
        <v>280</v>
      </c>
      <c r="C21" t="s">
        <v>89</v>
      </c>
      <c r="D21">
        <f t="shared" si="0"/>
        <v>8.4033613445378156E-4</v>
      </c>
      <c r="E21">
        <f t="shared" si="1"/>
        <v>1.6806722689075631E-4</v>
      </c>
      <c r="F21" t="s">
        <v>124</v>
      </c>
      <c r="G21" t="s">
        <v>125</v>
      </c>
      <c r="H21">
        <v>1.0000000000000001E-5</v>
      </c>
      <c r="I21">
        <v>1.9999999999999999E-6</v>
      </c>
      <c r="J21" t="s">
        <v>104</v>
      </c>
      <c r="N21" s="22"/>
      <c r="O21" s="22"/>
      <c r="Q21" t="s">
        <v>281</v>
      </c>
      <c r="R21">
        <v>0.41699999999999998</v>
      </c>
      <c r="U21">
        <v>882</v>
      </c>
      <c r="V21" t="s">
        <v>280</v>
      </c>
      <c r="W21" t="s">
        <v>89</v>
      </c>
      <c r="X21" s="9">
        <f t="shared" si="4"/>
        <v>8.4033613445378156E-4</v>
      </c>
      <c r="Y21">
        <f t="shared" si="5"/>
        <v>1.6806722689075631E-4</v>
      </c>
      <c r="AA21" t="s">
        <v>125</v>
      </c>
      <c r="AB21">
        <v>1.0000000000000001E-5</v>
      </c>
      <c r="AC21">
        <v>1.9999999999999999E-6</v>
      </c>
      <c r="AD21" t="s">
        <v>104</v>
      </c>
    </row>
    <row r="22" spans="1:30">
      <c r="A22">
        <v>904</v>
      </c>
      <c r="B22" t="s">
        <v>282</v>
      </c>
      <c r="C22" t="s">
        <v>89</v>
      </c>
      <c r="D22">
        <f t="shared" si="0"/>
        <v>5.8823529411764712E-4</v>
      </c>
      <c r="E22">
        <f t="shared" si="1"/>
        <v>8.4033613445378154E-5</v>
      </c>
      <c r="F22" t="s">
        <v>124</v>
      </c>
      <c r="G22" t="s">
        <v>125</v>
      </c>
      <c r="H22">
        <v>6.9999999999999999E-6</v>
      </c>
      <c r="I22">
        <v>9.9999999999999995E-7</v>
      </c>
      <c r="J22" t="s">
        <v>104</v>
      </c>
      <c r="N22" s="22"/>
      <c r="O22" s="22"/>
      <c r="Q22" t="s">
        <v>250</v>
      </c>
      <c r="R22">
        <v>0.34799999999999998</v>
      </c>
      <c r="U22">
        <v>904</v>
      </c>
      <c r="V22" t="s">
        <v>282</v>
      </c>
      <c r="W22" t="s">
        <v>89</v>
      </c>
      <c r="X22" s="9">
        <f t="shared" si="4"/>
        <v>5.8823529411764712E-4</v>
      </c>
      <c r="Y22">
        <f t="shared" si="5"/>
        <v>8.4033613445378154E-5</v>
      </c>
      <c r="AA22" t="s">
        <v>125</v>
      </c>
      <c r="AB22">
        <v>6.9999999999999999E-6</v>
      </c>
      <c r="AC22">
        <v>9.9999999999999995E-7</v>
      </c>
      <c r="AD22" t="s">
        <v>104</v>
      </c>
    </row>
    <row r="23" spans="1:30">
      <c r="A23">
        <v>905</v>
      </c>
      <c r="B23" t="s">
        <v>283</v>
      </c>
      <c r="C23" t="s">
        <v>89</v>
      </c>
      <c r="D23">
        <f t="shared" si="0"/>
        <v>8.4033613445378171E-6</v>
      </c>
      <c r="E23">
        <f t="shared" si="1"/>
        <v>0</v>
      </c>
      <c r="F23" t="s">
        <v>124</v>
      </c>
      <c r="G23" t="s">
        <v>125</v>
      </c>
      <c r="H23">
        <v>1.0000000000000001E-7</v>
      </c>
      <c r="I23">
        <v>0</v>
      </c>
      <c r="J23" t="s">
        <v>104</v>
      </c>
      <c r="N23" s="22"/>
      <c r="O23" s="22"/>
      <c r="Q23" t="s">
        <v>284</v>
      </c>
      <c r="R23">
        <v>0.27300000000000002</v>
      </c>
      <c r="U23">
        <v>905</v>
      </c>
      <c r="V23" t="s">
        <v>283</v>
      </c>
      <c r="W23" t="s">
        <v>89</v>
      </c>
      <c r="X23" s="9">
        <f t="shared" si="4"/>
        <v>8.4033613445378171E-6</v>
      </c>
      <c r="Y23">
        <f t="shared" si="5"/>
        <v>0</v>
      </c>
      <c r="AA23" t="s">
        <v>125</v>
      </c>
      <c r="AB23">
        <v>1.0000000000000001E-7</v>
      </c>
      <c r="AC23">
        <v>0</v>
      </c>
      <c r="AD23" t="s">
        <v>104</v>
      </c>
    </row>
    <row r="24" spans="1:30">
      <c r="A24">
        <v>854</v>
      </c>
      <c r="B24" t="s">
        <v>285</v>
      </c>
      <c r="C24" t="s">
        <v>89</v>
      </c>
      <c r="D24">
        <f t="shared" si="0"/>
        <v>2.1848739495798318E-3</v>
      </c>
      <c r="E24">
        <f t="shared" si="1"/>
        <v>7.5630252100840323E-4</v>
      </c>
      <c r="F24" t="s">
        <v>124</v>
      </c>
      <c r="G24" t="s">
        <v>125</v>
      </c>
      <c r="H24">
        <v>2.5999999999999998E-5</v>
      </c>
      <c r="I24">
        <v>8.9999999999999985E-6</v>
      </c>
      <c r="J24" t="s">
        <v>104</v>
      </c>
      <c r="N24" s="22"/>
      <c r="O24" s="22"/>
      <c r="Q24" t="s">
        <v>286</v>
      </c>
      <c r="R24">
        <v>1.0329999999999999</v>
      </c>
      <c r="U24">
        <v>854</v>
      </c>
      <c r="V24" t="s">
        <v>285</v>
      </c>
      <c r="W24" t="s">
        <v>89</v>
      </c>
      <c r="X24" s="9">
        <f t="shared" si="4"/>
        <v>2.1848739495798318E-3</v>
      </c>
      <c r="Y24">
        <f t="shared" si="5"/>
        <v>7.5630252100840323E-4</v>
      </c>
      <c r="AA24" t="s">
        <v>125</v>
      </c>
      <c r="AB24">
        <v>2.5999999999999998E-5</v>
      </c>
      <c r="AC24">
        <v>8.9999999999999985E-6</v>
      </c>
      <c r="AD24" t="s">
        <v>104</v>
      </c>
    </row>
    <row r="25" spans="1:30">
      <c r="A25">
        <v>867</v>
      </c>
      <c r="B25" t="s">
        <v>287</v>
      </c>
      <c r="C25" t="s">
        <v>89</v>
      </c>
      <c r="D25">
        <f t="shared" si="0"/>
        <v>3.1092436974789915E-3</v>
      </c>
      <c r="E25">
        <f t="shared" si="1"/>
        <v>6.7226890756302523E-4</v>
      </c>
      <c r="F25" t="s">
        <v>124</v>
      </c>
      <c r="G25" t="s">
        <v>125</v>
      </c>
      <c r="H25">
        <v>3.6999999999999998E-5</v>
      </c>
      <c r="I25">
        <v>7.9999999999999996E-6</v>
      </c>
      <c r="J25" t="s">
        <v>104</v>
      </c>
      <c r="N25" s="22"/>
      <c r="O25" s="22"/>
      <c r="Q25" t="s">
        <v>288</v>
      </c>
      <c r="R25">
        <v>0.11600000000000001</v>
      </c>
      <c r="U25">
        <v>867</v>
      </c>
      <c r="V25" t="s">
        <v>287</v>
      </c>
      <c r="W25" t="s">
        <v>89</v>
      </c>
      <c r="X25" s="9">
        <f t="shared" si="4"/>
        <v>3.1092436974789915E-3</v>
      </c>
      <c r="Y25">
        <f t="shared" si="5"/>
        <v>6.7226890756302523E-4</v>
      </c>
      <c r="AA25" t="s">
        <v>125</v>
      </c>
      <c r="AB25">
        <v>3.6999999999999998E-5</v>
      </c>
      <c r="AC25">
        <v>7.9999999999999996E-6</v>
      </c>
      <c r="AD25" t="s">
        <v>104</v>
      </c>
    </row>
    <row r="26" spans="1:30">
      <c r="A26">
        <v>1171</v>
      </c>
      <c r="B26" t="s">
        <v>289</v>
      </c>
      <c r="C26" t="s">
        <v>89</v>
      </c>
      <c r="D26">
        <f t="shared" si="0"/>
        <v>2.2268907563025211E-2</v>
      </c>
      <c r="E26">
        <f t="shared" si="1"/>
        <v>3.3613445378151263E-3</v>
      </c>
      <c r="F26" t="s">
        <v>124</v>
      </c>
      <c r="G26" t="s">
        <v>125</v>
      </c>
      <c r="H26">
        <v>2.6499999999999999E-4</v>
      </c>
      <c r="I26">
        <v>4.0000000000000003E-5</v>
      </c>
      <c r="J26" t="s">
        <v>104</v>
      </c>
      <c r="N26" s="22"/>
      <c r="O26" s="22"/>
      <c r="Q26" t="s">
        <v>290</v>
      </c>
      <c r="R26">
        <v>0.22600000000000001</v>
      </c>
      <c r="U26">
        <v>1171</v>
      </c>
      <c r="V26" t="s">
        <v>289</v>
      </c>
      <c r="W26" t="s">
        <v>89</v>
      </c>
      <c r="X26" s="9">
        <f t="shared" si="4"/>
        <v>2.2268907563025211E-2</v>
      </c>
      <c r="Y26">
        <f t="shared" si="5"/>
        <v>3.3613445378151263E-3</v>
      </c>
      <c r="AA26" t="s">
        <v>125</v>
      </c>
      <c r="AB26">
        <v>2.6499999999999999E-4</v>
      </c>
      <c r="AC26">
        <v>4.0000000000000003E-5</v>
      </c>
      <c r="AD26" t="s">
        <v>104</v>
      </c>
    </row>
    <row r="27" spans="1:30">
      <c r="A27">
        <v>1610</v>
      </c>
      <c r="B27" t="s">
        <v>291</v>
      </c>
      <c r="C27" t="s">
        <v>89</v>
      </c>
      <c r="D27">
        <f t="shared" si="0"/>
        <v>2.2184873949579836E-2</v>
      </c>
      <c r="E27">
        <f t="shared" si="1"/>
        <v>6.7226890756302525E-3</v>
      </c>
      <c r="F27" t="s">
        <v>124</v>
      </c>
      <c r="G27" t="s">
        <v>125</v>
      </c>
      <c r="H27">
        <v>2.6400000000000002E-4</v>
      </c>
      <c r="I27">
        <v>8.0000000000000007E-5</v>
      </c>
      <c r="J27" t="s">
        <v>104</v>
      </c>
      <c r="N27" s="22"/>
      <c r="O27" s="22"/>
      <c r="Q27" t="s">
        <v>292</v>
      </c>
      <c r="R27">
        <v>9.4E-2</v>
      </c>
      <c r="U27">
        <v>1610</v>
      </c>
      <c r="V27" t="s">
        <v>291</v>
      </c>
      <c r="W27" t="s">
        <v>89</v>
      </c>
      <c r="X27" s="9">
        <f t="shared" si="4"/>
        <v>2.2184873949579836E-2</v>
      </c>
      <c r="Y27">
        <f t="shared" si="5"/>
        <v>6.7226890756302525E-3</v>
      </c>
      <c r="AA27" t="s">
        <v>125</v>
      </c>
      <c r="AB27">
        <v>2.6400000000000002E-4</v>
      </c>
      <c r="AC27">
        <v>8.0000000000000007E-5</v>
      </c>
      <c r="AD27" t="s">
        <v>104</v>
      </c>
    </row>
    <row r="28" spans="1:30">
      <c r="A28">
        <v>855</v>
      </c>
      <c r="B28" t="s">
        <v>293</v>
      </c>
      <c r="C28" t="s">
        <v>89</v>
      </c>
      <c r="D28">
        <f t="shared" si="0"/>
        <v>2.134453781512605E-2</v>
      </c>
      <c r="E28">
        <f t="shared" si="1"/>
        <v>1.2605042016806721E-3</v>
      </c>
      <c r="F28" t="s">
        <v>124</v>
      </c>
      <c r="G28" t="s">
        <v>125</v>
      </c>
      <c r="H28">
        <v>2.5399999999999999E-4</v>
      </c>
      <c r="I28">
        <v>1.4999999999999999E-5</v>
      </c>
      <c r="J28" t="s">
        <v>104</v>
      </c>
      <c r="N28" s="22"/>
      <c r="O28" s="22"/>
      <c r="Q28" t="s">
        <v>294</v>
      </c>
      <c r="R28">
        <v>0.26300000000000001</v>
      </c>
      <c r="U28">
        <v>855</v>
      </c>
      <c r="V28" t="s">
        <v>293</v>
      </c>
      <c r="W28" t="s">
        <v>89</v>
      </c>
      <c r="X28" s="9">
        <f t="shared" si="4"/>
        <v>2.134453781512605E-2</v>
      </c>
      <c r="Y28">
        <f t="shared" si="5"/>
        <v>1.2605042016806721E-3</v>
      </c>
      <c r="AA28" t="s">
        <v>125</v>
      </c>
      <c r="AB28">
        <v>2.5399999999999999E-4</v>
      </c>
      <c r="AC28">
        <v>1.4999999999999999E-5</v>
      </c>
      <c r="AD28" t="s">
        <v>104</v>
      </c>
    </row>
    <row r="29" spans="1:30">
      <c r="A29">
        <v>901</v>
      </c>
      <c r="B29" t="s">
        <v>295</v>
      </c>
      <c r="C29" t="s">
        <v>89</v>
      </c>
      <c r="D29">
        <f t="shared" si="0"/>
        <v>2.9411764705882357E-3</v>
      </c>
      <c r="E29">
        <f t="shared" si="1"/>
        <v>9.2436974789915968E-4</v>
      </c>
      <c r="F29" t="s">
        <v>124</v>
      </c>
      <c r="G29" t="s">
        <v>125</v>
      </c>
      <c r="H29">
        <v>3.5000000000000004E-5</v>
      </c>
      <c r="I29">
        <v>1.1E-5</v>
      </c>
      <c r="J29" t="s">
        <v>104</v>
      </c>
      <c r="N29" s="22"/>
      <c r="O29" s="22"/>
      <c r="Q29" t="s">
        <v>296</v>
      </c>
      <c r="R29">
        <v>0.40500000000000003</v>
      </c>
      <c r="U29">
        <v>901</v>
      </c>
      <c r="V29" t="s">
        <v>295</v>
      </c>
      <c r="W29" t="s">
        <v>89</v>
      </c>
      <c r="X29" s="9">
        <f t="shared" si="4"/>
        <v>2.9411764705882357E-3</v>
      </c>
      <c r="Y29">
        <f t="shared" si="5"/>
        <v>9.2436974789915968E-4</v>
      </c>
      <c r="AA29" t="s">
        <v>125</v>
      </c>
      <c r="AB29">
        <v>3.5000000000000004E-5</v>
      </c>
      <c r="AC29">
        <v>1.1E-5</v>
      </c>
      <c r="AD29" t="s">
        <v>104</v>
      </c>
    </row>
    <row r="30" spans="1:30">
      <c r="A30">
        <v>884</v>
      </c>
      <c r="B30" t="s">
        <v>297</v>
      </c>
      <c r="C30" t="s">
        <v>89</v>
      </c>
      <c r="D30">
        <f t="shared" si="0"/>
        <v>1.5714285714285712E-2</v>
      </c>
      <c r="E30">
        <f t="shared" si="1"/>
        <v>2.6890756302521009E-3</v>
      </c>
      <c r="F30" t="s">
        <v>124</v>
      </c>
      <c r="G30" t="s">
        <v>125</v>
      </c>
      <c r="H30">
        <v>1.8699999999999999E-4</v>
      </c>
      <c r="I30">
        <v>3.1999999999999999E-5</v>
      </c>
      <c r="J30" t="s">
        <v>104</v>
      </c>
      <c r="Q30" t="s">
        <v>298</v>
      </c>
      <c r="R30">
        <v>1.139</v>
      </c>
      <c r="U30">
        <v>884</v>
      </c>
      <c r="V30" t="s">
        <v>297</v>
      </c>
      <c r="W30" t="s">
        <v>89</v>
      </c>
      <c r="X30" s="9">
        <f t="shared" si="4"/>
        <v>1.5714285714285712E-2</v>
      </c>
      <c r="Y30">
        <f t="shared" si="5"/>
        <v>2.6890756302521009E-3</v>
      </c>
      <c r="AA30" t="s">
        <v>125</v>
      </c>
      <c r="AB30">
        <v>1.8699999999999999E-4</v>
      </c>
      <c r="AC30">
        <v>3.1999999999999999E-5</v>
      </c>
      <c r="AD30" t="s">
        <v>104</v>
      </c>
    </row>
    <row r="31" spans="1:30">
      <c r="A31">
        <v>1848</v>
      </c>
      <c r="B31" t="s">
        <v>299</v>
      </c>
      <c r="C31" t="s">
        <v>89</v>
      </c>
      <c r="D31">
        <f t="shared" si="0"/>
        <v>1.4285714285714286E-3</v>
      </c>
      <c r="E31">
        <f t="shared" si="1"/>
        <v>4.2016806722689078E-4</v>
      </c>
      <c r="F31" t="s">
        <v>124</v>
      </c>
      <c r="G31" t="s">
        <v>125</v>
      </c>
      <c r="H31">
        <v>1.7E-5</v>
      </c>
      <c r="I31">
        <v>5.0000000000000004E-6</v>
      </c>
      <c r="J31" t="s">
        <v>104</v>
      </c>
      <c r="Q31" t="s">
        <v>300</v>
      </c>
      <c r="R31">
        <v>0.20200000000000001</v>
      </c>
      <c r="U31">
        <v>1848</v>
      </c>
      <c r="V31" t="s">
        <v>299</v>
      </c>
      <c r="W31" t="s">
        <v>89</v>
      </c>
      <c r="X31" s="9">
        <f t="shared" si="4"/>
        <v>1.4285714285714286E-3</v>
      </c>
      <c r="Y31">
        <f t="shared" si="5"/>
        <v>4.2016806722689078E-4</v>
      </c>
      <c r="AA31" t="s">
        <v>125</v>
      </c>
      <c r="AB31">
        <v>1.7E-5</v>
      </c>
      <c r="AC31">
        <v>5.0000000000000004E-6</v>
      </c>
      <c r="AD31" t="s">
        <v>104</v>
      </c>
    </row>
    <row r="32" spans="1:30">
      <c r="A32">
        <v>858</v>
      </c>
      <c r="B32" t="s">
        <v>301</v>
      </c>
      <c r="C32" t="s">
        <v>89</v>
      </c>
      <c r="D32">
        <f t="shared" si="0"/>
        <v>1.2184873949579832E-2</v>
      </c>
      <c r="E32">
        <f t="shared" si="1"/>
        <v>1.6806722689075631E-3</v>
      </c>
      <c r="F32" t="s">
        <v>124</v>
      </c>
      <c r="G32" t="s">
        <v>125</v>
      </c>
      <c r="H32">
        <v>1.45E-4</v>
      </c>
      <c r="I32">
        <v>2.0000000000000002E-5</v>
      </c>
      <c r="J32" t="s">
        <v>104</v>
      </c>
      <c r="Q32" t="s">
        <v>302</v>
      </c>
      <c r="R32">
        <v>0.183</v>
      </c>
      <c r="U32">
        <v>858</v>
      </c>
      <c r="V32" t="s">
        <v>301</v>
      </c>
      <c r="W32" t="s">
        <v>89</v>
      </c>
      <c r="X32" s="9">
        <f t="shared" si="4"/>
        <v>1.2184873949579832E-2</v>
      </c>
      <c r="Y32">
        <f t="shared" si="5"/>
        <v>1.6806722689075631E-3</v>
      </c>
      <c r="AA32" t="s">
        <v>125</v>
      </c>
      <c r="AB32">
        <v>1.45E-4</v>
      </c>
      <c r="AC32">
        <v>2.0000000000000002E-5</v>
      </c>
      <c r="AD32" t="s">
        <v>104</v>
      </c>
    </row>
    <row r="33" spans="1:28">
      <c r="A33">
        <v>2668</v>
      </c>
      <c r="B33" s="9" t="s">
        <v>303</v>
      </c>
      <c r="D33">
        <f>H33/$H$3*100</f>
        <v>0</v>
      </c>
      <c r="F33" t="s">
        <v>119</v>
      </c>
      <c r="G33" t="s">
        <v>127</v>
      </c>
      <c r="H33">
        <v>0</v>
      </c>
      <c r="Q33" t="s">
        <v>304</v>
      </c>
      <c r="R33">
        <v>0.66900000000000004</v>
      </c>
      <c r="U33">
        <v>2668</v>
      </c>
      <c r="V33" s="9" t="s">
        <v>303</v>
      </c>
      <c r="X33" s="9">
        <f t="shared" si="4"/>
        <v>0</v>
      </c>
      <c r="AA33" t="s">
        <v>127</v>
      </c>
      <c r="AB33">
        <v>0</v>
      </c>
    </row>
    <row r="34" spans="1:28">
      <c r="A34">
        <v>2669</v>
      </c>
      <c r="B34" s="9" t="s">
        <v>305</v>
      </c>
      <c r="D34">
        <f t="shared" ref="D34:D36" si="6">H34/$H$3*100</f>
        <v>9.1117647058823525</v>
      </c>
      <c r="F34" t="s">
        <v>119</v>
      </c>
      <c r="G34" t="s">
        <v>127</v>
      </c>
      <c r="H34">
        <f>0.7*H4</f>
        <v>0.10843</v>
      </c>
      <c r="Q34" t="s">
        <v>306</v>
      </c>
      <c r="R34">
        <v>0.78500000000000003</v>
      </c>
      <c r="U34">
        <v>2669</v>
      </c>
      <c r="V34" s="9" t="s">
        <v>305</v>
      </c>
      <c r="X34" s="9">
        <f t="shared" si="4"/>
        <v>25.882352941176475</v>
      </c>
      <c r="AA34" t="s">
        <v>127</v>
      </c>
      <c r="AB34">
        <f>0.7*AB4</f>
        <v>0.308</v>
      </c>
    </row>
    <row r="35" spans="1:28">
      <c r="A35">
        <v>2670</v>
      </c>
      <c r="B35" s="9" t="s">
        <v>307</v>
      </c>
      <c r="D35">
        <f>IF(D38&lt;0, D39, D39-D38/96*16)</f>
        <v>3.8384033613445379</v>
      </c>
      <c r="F35" t="s">
        <v>119</v>
      </c>
      <c r="G35" t="s">
        <v>127</v>
      </c>
      <c r="H35">
        <f>IF(H38&lt;0, H39, H39-H38/96*16)</f>
        <v>4.5676999999999995E-2</v>
      </c>
      <c r="Q35" t="s">
        <v>308</v>
      </c>
      <c r="R35">
        <v>0.245</v>
      </c>
      <c r="U35">
        <v>2670</v>
      </c>
      <c r="V35" s="9" t="s">
        <v>307</v>
      </c>
      <c r="X35">
        <f>IF(X38&lt;0, X39, X39-X38/96*16)</f>
        <v>3.8384033613445379</v>
      </c>
      <c r="AA35" t="s">
        <v>127</v>
      </c>
      <c r="AB35">
        <f>IF(AB38&lt;0, AB39, AB39-AB38/96*16)</f>
        <v>4.5676999999999995E-2</v>
      </c>
    </row>
    <row r="36" spans="1:28">
      <c r="A36">
        <v>2671</v>
      </c>
      <c r="B36" s="9" t="s">
        <v>309</v>
      </c>
      <c r="D36">
        <f t="shared" si="6"/>
        <v>0</v>
      </c>
      <c r="F36" t="s">
        <v>119</v>
      </c>
      <c r="G36" t="s">
        <v>127</v>
      </c>
      <c r="H36">
        <f>IF(H3-H41&lt;0, 0, H3-H41)</f>
        <v>0</v>
      </c>
      <c r="L36" s="9" t="s">
        <v>310</v>
      </c>
      <c r="Q36" t="s">
        <v>311</v>
      </c>
      <c r="R36">
        <v>0.35099999999999998</v>
      </c>
      <c r="U36">
        <v>2671</v>
      </c>
      <c r="V36" s="9" t="s">
        <v>309</v>
      </c>
      <c r="X36">
        <f>AB36/$AB$3*100</f>
        <v>0</v>
      </c>
      <c r="AA36" t="s">
        <v>127</v>
      </c>
      <c r="AB36">
        <f>IF(AB3-AB41&lt;0, 0, AB3-AB41)</f>
        <v>0</v>
      </c>
    </row>
    <row r="37" spans="1:28">
      <c r="L37" s="9" t="s">
        <v>312</v>
      </c>
    </row>
    <row r="38" spans="1:28">
      <c r="B38" s="9" t="s">
        <v>313</v>
      </c>
      <c r="C38" s="22"/>
      <c r="D38">
        <f>D11-D12/2/18*96</f>
        <v>-2.4649859943977575</v>
      </c>
      <c r="H38">
        <f>H11-H12/2/18*96</f>
        <v>-2.9333333333333329E-2</v>
      </c>
      <c r="L38" s="9" t="s">
        <v>314</v>
      </c>
      <c r="V38" s="9" t="s">
        <v>313</v>
      </c>
      <c r="W38" s="22"/>
      <c r="X38">
        <f>X11-X12/2/18*96</f>
        <v>-2.4649859943977575</v>
      </c>
      <c r="AB38">
        <f>AB11-AB12/2/18*96</f>
        <v>-2.9333333333333329E-2</v>
      </c>
    </row>
    <row r="39" spans="1:28">
      <c r="B39" s="9" t="s">
        <v>315</v>
      </c>
      <c r="C39" s="1"/>
      <c r="D39">
        <f>SUMPRODUCT(D4:D13,O4:O13)</f>
        <v>3.8384033613445379</v>
      </c>
      <c r="H39">
        <f>SUMPRODUCT(H4:H13,O4:O13)</f>
        <v>4.5676999999999995E-2</v>
      </c>
      <c r="L39" s="9" t="s">
        <v>316</v>
      </c>
      <c r="V39" s="9" t="s">
        <v>315</v>
      </c>
      <c r="W39" s="1"/>
      <c r="X39">
        <f>SUMPRODUCT(X4:X13,O4:O13)</f>
        <v>3.8384033613445379</v>
      </c>
      <c r="AB39">
        <f>SUMPRODUCT(AB4:AB13,O4:O13)</f>
        <v>4.5676999999999995E-2</v>
      </c>
    </row>
    <row r="40" spans="1:28">
      <c r="L40" s="9"/>
    </row>
    <row r="41" spans="1:28">
      <c r="B41" s="9" t="s">
        <v>317</v>
      </c>
      <c r="D41">
        <f>SUM(D4:D13)+SUM(D33:D35)</f>
        <v>100.00058823529412</v>
      </c>
      <c r="H41">
        <f>SUM(H4:H13)+SUM(H33:H35)</f>
        <v>1.190007</v>
      </c>
      <c r="L41" s="9"/>
      <c r="V41" s="9" t="s">
        <v>317</v>
      </c>
      <c r="X41">
        <f>SUM(X4:X13)+SUM(X33:X35)</f>
        <v>140.72915966386557</v>
      </c>
      <c r="AB41">
        <f>SUM(AB4:AB13)+SUM(AB33:AB35)</f>
        <v>1.674677</v>
      </c>
    </row>
    <row r="42" spans="1:28">
      <c r="L42" s="9" t="s">
        <v>318</v>
      </c>
      <c r="V42" s="9" t="s">
        <v>78</v>
      </c>
      <c r="X42" s="9">
        <f>X41-100</f>
        <v>40.729159663865573</v>
      </c>
    </row>
    <row r="43" spans="1:28">
      <c r="L43" s="33" t="s">
        <v>319</v>
      </c>
    </row>
    <row r="44" spans="1:28">
      <c r="L44" s="55" t="s">
        <v>320</v>
      </c>
      <c r="M44" s="56"/>
      <c r="N44" s="55" t="s">
        <v>321</v>
      </c>
      <c r="O44" s="56"/>
    </row>
    <row r="45" spans="1:28">
      <c r="L45" s="24" t="s">
        <v>228</v>
      </c>
      <c r="M45" s="24" t="s">
        <v>322</v>
      </c>
      <c r="N45" s="24" t="s">
        <v>228</v>
      </c>
      <c r="O45" s="24" t="s">
        <v>322</v>
      </c>
    </row>
    <row r="46" spans="1:28">
      <c r="L46" s="25">
        <v>784</v>
      </c>
      <c r="M46" s="25" t="s">
        <v>323</v>
      </c>
      <c r="N46" s="25">
        <v>294</v>
      </c>
      <c r="O46" s="25" t="s">
        <v>324</v>
      </c>
    </row>
    <row r="47" spans="1:28">
      <c r="L47" s="25">
        <v>795</v>
      </c>
      <c r="M47" s="25" t="s">
        <v>325</v>
      </c>
      <c r="N47" s="25">
        <v>337</v>
      </c>
      <c r="O47" s="25" t="s">
        <v>326</v>
      </c>
    </row>
    <row r="48" spans="1:28">
      <c r="L48" s="25">
        <v>613</v>
      </c>
      <c r="M48" s="25" t="s">
        <v>327</v>
      </c>
      <c r="N48" s="25"/>
      <c r="O48" s="25"/>
    </row>
    <row r="49" spans="12:15">
      <c r="L49" s="25">
        <v>666</v>
      </c>
      <c r="M49" s="25" t="s">
        <v>328</v>
      </c>
      <c r="N49" s="25">
        <v>665</v>
      </c>
      <c r="O49" s="25" t="s">
        <v>329</v>
      </c>
    </row>
    <row r="50" spans="12:15">
      <c r="L50" s="25">
        <v>669</v>
      </c>
      <c r="M50" s="25" t="s">
        <v>330</v>
      </c>
      <c r="N50" s="25">
        <v>2302</v>
      </c>
      <c r="O50" s="25" t="s">
        <v>331</v>
      </c>
    </row>
    <row r="51" spans="12:15">
      <c r="L51" s="25">
        <v>785</v>
      </c>
      <c r="M51" s="25" t="s">
        <v>332</v>
      </c>
      <c r="N51" s="25">
        <v>696</v>
      </c>
      <c r="O51" s="25" t="s">
        <v>333</v>
      </c>
    </row>
    <row r="52" spans="12:15">
      <c r="L52" s="25">
        <v>699</v>
      </c>
      <c r="M52" s="25" t="s">
        <v>334</v>
      </c>
      <c r="N52" s="25">
        <v>700</v>
      </c>
      <c r="O52" s="25" t="s">
        <v>335</v>
      </c>
    </row>
  </sheetData>
  <mergeCells count="4">
    <mergeCell ref="L44:M44"/>
    <mergeCell ref="N44:O44"/>
    <mergeCell ref="A1:K1"/>
    <mergeCell ref="U1:AD1"/>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6"/>
  <sheetViews>
    <sheetView workbookViewId="0">
      <selection activeCell="K28" sqref="K28"/>
    </sheetView>
  </sheetViews>
  <sheetFormatPr defaultRowHeight="15"/>
  <sheetData>
    <row r="1" spans="1:2">
      <c r="A1" s="10" t="s">
        <v>336</v>
      </c>
    </row>
    <row r="3" spans="1:2">
      <c r="A3">
        <v>1</v>
      </c>
      <c r="B3" t="s">
        <v>337</v>
      </c>
    </row>
    <row r="4" spans="1:2">
      <c r="A4">
        <v>2</v>
      </c>
      <c r="B4" t="s">
        <v>338</v>
      </c>
    </row>
    <row r="5" spans="1:2">
      <c r="A5">
        <v>3</v>
      </c>
      <c r="B5" s="10" t="s">
        <v>339</v>
      </c>
    </row>
    <row r="6" spans="1:2">
      <c r="A6">
        <v>4</v>
      </c>
      <c r="B6" s="10" t="s">
        <v>340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G3"/>
  <sheetViews>
    <sheetView workbookViewId="0">
      <selection activeCell="F10" sqref="F10"/>
    </sheetView>
  </sheetViews>
  <sheetFormatPr defaultRowHeight="15"/>
  <cols>
    <col min="2" max="2" width="11.140625" customWidth="1"/>
    <col min="3" max="3" width="12.85546875" customWidth="1"/>
    <col min="4" max="4" width="11.140625" customWidth="1"/>
    <col min="6" max="6" width="72.140625" customWidth="1"/>
    <col min="7" max="7" width="88.5703125" customWidth="1"/>
  </cols>
  <sheetData>
    <row r="1" spans="1:7">
      <c r="A1" s="20" t="s">
        <v>341</v>
      </c>
    </row>
    <row r="2" spans="1:7" s="8" customFormat="1">
      <c r="A2" s="15" t="s">
        <v>42</v>
      </c>
      <c r="B2" s="15" t="s">
        <v>342</v>
      </c>
      <c r="C2" s="15" t="s">
        <v>343</v>
      </c>
      <c r="D2" s="15" t="s">
        <v>221</v>
      </c>
      <c r="E2" s="15" t="s">
        <v>344</v>
      </c>
      <c r="F2" s="15" t="s">
        <v>345</v>
      </c>
    </row>
    <row r="3" spans="1:7">
      <c r="A3" s="10" t="s">
        <v>89</v>
      </c>
      <c r="B3" s="32" t="s">
        <v>106</v>
      </c>
      <c r="C3" s="18" t="b">
        <v>1</v>
      </c>
      <c r="D3" s="17" t="s">
        <v>224</v>
      </c>
      <c r="E3" s="17" t="s">
        <v>346</v>
      </c>
      <c r="F3" s="32" t="s">
        <v>107</v>
      </c>
      <c r="G3" s="28" t="s">
        <v>347</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31" ma:contentTypeDescription="Create a new document." ma:contentTypeScope="" ma:versionID="dec8bbe52569fa27a0d62c85a8ea278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a5dfdc47bed80e5a102f3fe89057ad25"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element ref="ns6:MediaServiceAutoKeyPoints" minOccurs="0"/>
                <xsd:element ref="ns6: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Language xmlns="http://schemas.microsoft.com/sharepoint/v3">English</Language>
    <Document_x0020_Creation_x0020_Date xmlns="4ffa91fb-a0ff-4ac5-b2db-65c790d184a4">2020-02-29T12:32:15+00:00</Document_x0020_Creation_x0020_Date>
    <TaxCatchAll xmlns="4ffa91fb-a0ff-4ac5-b2db-65c790d184a4"/>
    <TaxKeywordTaxHTField xmlns="4ffa91fb-a0ff-4ac5-b2db-65c790d184a4">
      <Terms xmlns="http://schemas.microsoft.com/office/infopath/2007/PartnerControls"/>
    </TaxKeywordTaxHTField>
    <_Source xmlns="http://schemas.microsoft.com/sharepoint/v3/fields"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Instructions xmlns="8f75adca-0fe3-4657-b07a-186b256b984e" xsi:nil="true"/>
    <Status xmlns="8f75adca-0fe3-4657-b07a-186b256b984e" xsi:nil="true"/>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Ref_x0020_No xmlns="8f75adca-0fe3-4657-b07a-186b256b984e" xsi:nil="true"/>
  </documentManagement>
</p:properties>
</file>

<file path=customXml/itemProps1.xml><?xml version="1.0" encoding="utf-8"?>
<ds:datastoreItem xmlns:ds="http://schemas.openxmlformats.org/officeDocument/2006/customXml" ds:itemID="{5A45480A-C182-4A88-B946-5EB1F6184E0F}"/>
</file>

<file path=customXml/itemProps2.xml><?xml version="1.0" encoding="utf-8"?>
<ds:datastoreItem xmlns:ds="http://schemas.openxmlformats.org/officeDocument/2006/customXml" ds:itemID="{B1731E74-A6BF-4319-B939-7E59176F9CBC}"/>
</file>

<file path=customXml/itemProps3.xml><?xml version="1.0" encoding="utf-8"?>
<ds:datastoreItem xmlns:ds="http://schemas.openxmlformats.org/officeDocument/2006/customXml" ds:itemID="{A5969F03-7AD6-4599-B173-021CF368ED3A}"/>
</file>

<file path=customXml/itemProps4.xml><?xml version="1.0" encoding="utf-8"?>
<ds:datastoreItem xmlns:ds="http://schemas.openxmlformats.org/officeDocument/2006/customXml" ds:itemID="{5C4A4791-186C-41E0-BB87-0B95FD27AF75}"/>
</file>

<file path=docProps/app.xml><?xml version="1.0" encoding="utf-8"?>
<Properties xmlns="http://schemas.openxmlformats.org/officeDocument/2006/extended-properties" xmlns:vt="http://schemas.openxmlformats.org/officeDocument/2006/docPropsVTypes">
  <Application>Microsoft Excel Online</Application>
  <Manager/>
  <Company>Abt Associates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Ying Hsu</dc:creator>
  <cp:keywords/>
  <dc:description/>
  <cp:lastModifiedBy>Diem, Art</cp:lastModifiedBy>
  <cp:revision/>
  <dcterms:created xsi:type="dcterms:W3CDTF">2018-02-11T00:56:48Z</dcterms:created>
  <dcterms:modified xsi:type="dcterms:W3CDTF">2020-03-10T19:09:08Z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0x010100E7C521BCFB1E584082B27A1B811DA110</vt:lpwstr>
  </property>
</Properties>
</file>