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HsuY\Documents\1-SPECIATE\Incorporated Profiles\2023\"/>
    </mc:Choice>
  </mc:AlternateContent>
  <xr:revisionPtr revIDLastSave="0" documentId="13_ncr:1_{8BDB8C2B-5161-4288-8704-72950C7339E5}" xr6:coauthVersionLast="47" xr6:coauthVersionMax="47" xr10:uidLastSave="{00000000-0000-0000-0000-000000000000}"/>
  <bookViews>
    <workbookView xWindow="10725" yWindow="0" windowWidth="12990" windowHeight="15270" activeTab="1" xr2:uid="{E57ACB52-241E-43F3-86ED-5917AB0A09D8}"/>
  </bookViews>
  <sheets>
    <sheet name="Abandoned wells" sheetId="1" r:id="rId1"/>
    <sheet name="PROFILES" sheetId="3" r:id="rId2"/>
    <sheet name="SPECIES" sheetId="4" r:id="rId3"/>
    <sheet name="REFERENCE" sheetId="5" r:id="rId4"/>
    <sheet name="PROFILE_REFERENCE_CROSSWALK" sheetId="6" r:id="rId5"/>
    <sheet name="Active wells"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 l="1"/>
  <c r="R19" i="2" l="1"/>
  <c r="R20" i="2"/>
  <c r="R21" i="2"/>
  <c r="R22" i="2"/>
  <c r="R23" i="2"/>
  <c r="R24" i="2"/>
  <c r="R25" i="2"/>
  <c r="R26" i="2"/>
  <c r="R27" i="2"/>
  <c r="R28" i="2"/>
  <c r="R29" i="2"/>
  <c r="R30" i="2"/>
  <c r="R31" i="2"/>
  <c r="R32" i="2"/>
  <c r="Q32" i="2"/>
  <c r="R11" i="2" s="1"/>
  <c r="Q20" i="2"/>
  <c r="Q21" i="2"/>
  <c r="Q22" i="2"/>
  <c r="Q23" i="2"/>
  <c r="Q24" i="2"/>
  <c r="Q25" i="2"/>
  <c r="Q26" i="2"/>
  <c r="Q27" i="2"/>
  <c r="Q28" i="2"/>
  <c r="Q29" i="2"/>
  <c r="Q30" i="2"/>
  <c r="Q31" i="2"/>
  <c r="Q10" i="2"/>
  <c r="Q11" i="2"/>
  <c r="Q12" i="2"/>
  <c r="Q13" i="2"/>
  <c r="Q14" i="2"/>
  <c r="Q15" i="2"/>
  <c r="Q16" i="2"/>
  <c r="Q9" i="2"/>
  <c r="Q19" i="2"/>
  <c r="F24" i="1"/>
  <c r="D7" i="1" s="1"/>
  <c r="R9" i="2" l="1"/>
  <c r="R12" i="2"/>
  <c r="R10" i="2"/>
  <c r="R16" i="2"/>
  <c r="R14" i="2"/>
  <c r="R15" i="2"/>
  <c r="R13" i="2"/>
  <c r="D3" i="1"/>
  <c r="E16" i="1"/>
  <c r="E3" i="1"/>
  <c r="D16" i="1"/>
  <c r="D12" i="1"/>
  <c r="E24" i="1"/>
  <c r="E15" i="1"/>
  <c r="D24" i="1"/>
  <c r="D19" i="1"/>
  <c r="D15" i="1"/>
  <c r="D11" i="1"/>
  <c r="E23" i="1"/>
  <c r="E18" i="1"/>
  <c r="E14" i="1"/>
  <c r="E10" i="1"/>
  <c r="E6" i="1"/>
  <c r="D6" i="1"/>
  <c r="E20" i="1"/>
  <c r="E12" i="1"/>
  <c r="E8" i="1"/>
  <c r="D20" i="1"/>
  <c r="D8" i="1"/>
  <c r="E19" i="1"/>
  <c r="E11" i="1"/>
  <c r="D23" i="1"/>
  <c r="D18" i="1"/>
  <c r="D14" i="1"/>
  <c r="D10" i="1"/>
  <c r="E21" i="1"/>
  <c r="E17" i="1"/>
  <c r="E13" i="1"/>
  <c r="E9" i="1"/>
  <c r="E5" i="1"/>
  <c r="D21" i="1"/>
  <c r="D17" i="1"/>
  <c r="D13" i="1"/>
  <c r="D9" i="1"/>
  <c r="D5" i="1"/>
  <c r="E4" i="1"/>
  <c r="D4" i="1"/>
  <c r="E7" i="1"/>
</calcChain>
</file>

<file path=xl/sharedStrings.xml><?xml version="1.0" encoding="utf-8"?>
<sst xmlns="http://schemas.openxmlformats.org/spreadsheetml/2006/main" count="418" uniqueCount="207">
  <si>
    <t>methane</t>
  </si>
  <si>
    <t>15/48</t>
  </si>
  <si>
    <t>ethane</t>
  </si>
  <si>
    <t>propane</t>
  </si>
  <si>
    <t>18/48</t>
  </si>
  <si>
    <t>isobutane</t>
  </si>
  <si>
    <t>butane</t>
  </si>
  <si>
    <t>neopentane</t>
  </si>
  <si>
    <t>24/38</t>
  </si>
  <si>
    <t>isopentane</t>
  </si>
  <si>
    <t>pentane</t>
  </si>
  <si>
    <t>26/48</t>
  </si>
  <si>
    <t>hexane</t>
  </si>
  <si>
    <t>17/48</t>
  </si>
  <si>
    <t>cyclohexane</t>
  </si>
  <si>
    <t>heptane</t>
  </si>
  <si>
    <t>21/48</t>
  </si>
  <si>
    <t>benzene</t>
  </si>
  <si>
    <t>24/48</t>
  </si>
  <si>
    <t>toluene</t>
  </si>
  <si>
    <t>35/48</t>
  </si>
  <si>
    <t>ethylbenzene</t>
  </si>
  <si>
    <t>43/48</t>
  </si>
  <si>
    <t>m,p-xylene</t>
  </si>
  <si>
    <t>31/48</t>
  </si>
  <si>
    <t>o-xylene</t>
  </si>
  <si>
    <t>40/48</t>
  </si>
  <si>
    <t>1,3,5-trimethylbenzene</t>
  </si>
  <si>
    <t>&lt;1.1</t>
  </si>
  <si>
    <t>1,2,4-trimethylbenzene</t>
  </si>
  <si>
    <t>41/48</t>
  </si>
  <si>
    <t>4-ethyltoluene</t>
  </si>
  <si>
    <t>propylbenzene</t>
  </si>
  <si>
    <t>46/48</t>
  </si>
  <si>
    <t>cumene</t>
  </si>
  <si>
    <t>45/48</t>
  </si>
  <si>
    <t>Compound</t>
  </si>
  <si>
    <t>Frequency of left-censored data</t>
  </si>
  <si>
    <t>minimum</t>
  </si>
  <si>
    <t>KM Mean</t>
  </si>
  <si>
    <t>KM STD</t>
  </si>
  <si>
    <t>Median</t>
  </si>
  <si>
    <t>Species ID</t>
  </si>
  <si>
    <t>&lt;0.0054</t>
  </si>
  <si>
    <t>&lt;0.001</t>
  </si>
  <si>
    <t>&lt;0.00072</t>
  </si>
  <si>
    <t>&lt;0.0019</t>
  </si>
  <si>
    <t>&lt;0.00099</t>
  </si>
  <si>
    <t>&lt;0.0011</t>
  </si>
  <si>
    <t>&lt;0.00077</t>
  </si>
  <si>
    <t>Wt. %</t>
  </si>
  <si>
    <t>STD %</t>
  </si>
  <si>
    <t>Total</t>
  </si>
  <si>
    <t>&lt;0.17</t>
  </si>
  <si>
    <t>&lt;0.18</t>
  </si>
  <si>
    <t>&lt;0.19</t>
  </si>
  <si>
    <t>nitrogen</t>
  </si>
  <si>
    <t>16/49</t>
  </si>
  <si>
    <t>0/7</t>
  </si>
  <si>
    <t>hydrogen</t>
  </si>
  <si>
    <t>37/49</t>
  </si>
  <si>
    <t>&lt;0.018</t>
  </si>
  <si>
    <t>&lt;0.056</t>
  </si>
  <si>
    <t>0/49</t>
  </si>
  <si>
    <t>&lt;0.039</t>
  </si>
  <si>
    <t>31/49</t>
  </si>
  <si>
    <t>&lt;0.0018</t>
  </si>
  <si>
    <t>&lt;0.0064</t>
  </si>
  <si>
    <t>13/49</t>
  </si>
  <si>
    <t>hexane+</t>
  </si>
  <si>
    <t>18/49</t>
  </si>
  <si>
    <t>&lt;0.00094</t>
  </si>
  <si>
    <t>&lt;0.22</t>
  </si>
  <si>
    <t>14/49</t>
  </si>
  <si>
    <t>29/49</t>
  </si>
  <si>
    <t>&lt;2.1</t>
  </si>
  <si>
    <t>&lt;22</t>
  </si>
  <si>
    <t>&lt;2.0</t>
  </si>
  <si>
    <t>41/49</t>
  </si>
  <si>
    <t>&lt;1.3</t>
  </si>
  <si>
    <t>m,p-Xylene</t>
  </si>
  <si>
    <t>28/49</t>
  </si>
  <si>
    <t>o-Xylene</t>
  </si>
  <si>
    <t>&lt;3.2</t>
  </si>
  <si>
    <t>&lt;1.7</t>
  </si>
  <si>
    <t>39/49</t>
  </si>
  <si>
    <t>40/49</t>
  </si>
  <si>
    <t>&lt;1.4</t>
  </si>
  <si>
    <t>46/49</t>
  </si>
  <si>
    <t>45/49</t>
  </si>
  <si>
    <t>maximum</t>
  </si>
  <si>
    <t>medidam</t>
  </si>
  <si>
    <t>oxygen/argon</t>
  </si>
  <si>
    <t>4/7</t>
  </si>
  <si>
    <t>6/7</t>
  </si>
  <si>
    <t>CO2</t>
  </si>
  <si>
    <t>1/7</t>
  </si>
  <si>
    <t>7/7</t>
  </si>
  <si>
    <t>2/7</t>
  </si>
  <si>
    <t>5/7</t>
  </si>
  <si>
    <t>5/49</t>
  </si>
  <si>
    <t>2/49</t>
  </si>
  <si>
    <t>4/49</t>
  </si>
  <si>
    <t>7/49</t>
  </si>
  <si>
    <t>6/49</t>
  </si>
  <si>
    <t>Active wells</t>
  </si>
  <si>
    <t>Abandoned wells</t>
  </si>
  <si>
    <t>Molecular Wt</t>
  </si>
  <si>
    <r>
      <t xml:space="preserve">Table 2. Summary Statistics of Emission Rates </t>
    </r>
    <r>
      <rPr>
        <sz val="11"/>
        <color rgb="FFFF0000"/>
        <rFont val="Calibri"/>
        <family val="2"/>
        <scheme val="minor"/>
      </rPr>
      <t>(g/day</t>
    </r>
    <r>
      <rPr>
        <sz val="11"/>
        <color theme="1"/>
        <rFont val="Calibri"/>
        <family val="2"/>
        <scheme val="minor"/>
      </rPr>
      <t>) of Light Hydrocarbons and VOCs from Abandoned Wells in Western Pennsylvania</t>
    </r>
  </si>
  <si>
    <r>
      <t>Fixed Gases as Measured using ASTM-D-1945 (</t>
    </r>
    <r>
      <rPr>
        <sz val="11"/>
        <color rgb="FFFF0000"/>
        <rFont val="Calibri"/>
        <family val="2"/>
        <scheme val="minor"/>
      </rPr>
      <t>%</t>
    </r>
    <r>
      <rPr>
        <sz val="11"/>
        <color theme="1"/>
        <rFont val="Calibri"/>
        <family val="2"/>
        <scheme val="minor"/>
      </rPr>
      <t>)</t>
    </r>
  </si>
  <si>
    <r>
      <t>Natural Gas constituents as Measured using ASTM-D-1945 (</t>
    </r>
    <r>
      <rPr>
        <sz val="11"/>
        <color rgb="FFFF0000"/>
        <rFont val="Calibri"/>
        <family val="2"/>
        <scheme val="minor"/>
      </rPr>
      <t>%</t>
    </r>
    <r>
      <rPr>
        <sz val="11"/>
        <color theme="1"/>
        <rFont val="Calibri"/>
        <family val="2"/>
        <scheme val="minor"/>
      </rPr>
      <t>)</t>
    </r>
  </si>
  <si>
    <r>
      <t>VOCs as Measured using the EPA Method TO-15 (</t>
    </r>
    <r>
      <rPr>
        <sz val="11"/>
        <color rgb="FFFF0000"/>
        <rFont val="Calibri"/>
        <family val="2"/>
        <scheme val="minor"/>
      </rPr>
      <t>ppmv</t>
    </r>
    <r>
      <rPr>
        <sz val="11"/>
        <color theme="1"/>
        <rFont val="Calibri"/>
        <family val="2"/>
        <scheme val="minor"/>
      </rPr>
      <t>)</t>
    </r>
  </si>
  <si>
    <t>The EPA now discourages the use of substitution methods in calculating the mean, standard deviation, and other statistical parameters (e.g., 95% upper confidence limit) of left-censored data. Several methods have been used for calculating statistical parameters of left-censored data, including maximum likelihood estimation, regression on order statistics, and the nonparametric Kaplan−Meier (KM) method. The KM method used here appears to provide the most accurate estimate of statistical parameters containing up to 70% left-censored data.</t>
  </si>
  <si>
    <t>Wt %</t>
  </si>
  <si>
    <t>Do not use. After converting to emission rates, the weight % profile is not consistent with the values in Table 2.</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</si>
  <si>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</si>
  <si>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</si>
  <si>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</si>
  <si>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</si>
  <si>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</si>
  <si>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</si>
  <si>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</si>
  <si>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</si>
  <si>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</si>
  <si>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</si>
  <si>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</si>
  <si>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</si>
  <si>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</si>
  <si>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</si>
  <si>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</si>
  <si>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</si>
  <si>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</si>
  <si>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</si>
  <si>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</si>
  <si>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</si>
  <si>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</si>
  <si>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</si>
  <si>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</si>
  <si>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</si>
  <si>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</si>
  <si>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</si>
  <si>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</si>
  <si>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</si>
  <si>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</si>
  <si>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</si>
  <si>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</si>
  <si>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</si>
  <si>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</si>
  <si>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</si>
  <si>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</si>
  <si>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</si>
  <si>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</si>
  <si>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</si>
  <si>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</si>
  <si>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</si>
  <si>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</si>
  <si>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</si>
  <si>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</si>
  <si>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</si>
  <si>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Keywords</t>
  </si>
  <si>
    <t>DOC_LINK</t>
  </si>
  <si>
    <t>Q_LINK</t>
  </si>
  <si>
    <t>None</t>
  </si>
  <si>
    <t>Sum of species</t>
  </si>
  <si>
    <t/>
  </si>
  <si>
    <t>SPECIES_ID</t>
  </si>
  <si>
    <t>WEIGHT_PERCENT</t>
  </si>
  <si>
    <t>INCLUDE_IN_SUM</t>
  </si>
  <si>
    <t>UNCERTAINTY_PERCENT</t>
  </si>
  <si>
    <t>UNCERTAINTY_METHOD</t>
  </si>
  <si>
    <t>ANALYTICAL_METHOD</t>
  </si>
  <si>
    <t>PHASE</t>
  </si>
  <si>
    <t>SPECIES_EMISSION_RATE_UNIT</t>
  </si>
  <si>
    <t>Yes</t>
  </si>
  <si>
    <t>REF_Code</t>
  </si>
  <si>
    <t>REFERENCE</t>
  </si>
  <si>
    <t>REF_DESCRIPTION</t>
  </si>
  <si>
    <t>LINK</t>
  </si>
  <si>
    <t>Data_Origin</t>
  </si>
  <si>
    <t>GAS</t>
  </si>
  <si>
    <t>https://gaftp.epa.gov/air/emismod/SPECIATE_supportingdata/v5_3/Workbook_Abandoned Oil and Gas Wells_DiGiulio2023.xlsx</t>
  </si>
  <si>
    <t>https://gaftp.epa.gov/air/emismod/SPECIATE_supportingdata/v5_3/QSCORE Abandoned Oil and Gas Wells_DiGiulio2023.docx</t>
  </si>
  <si>
    <t>Ying Hsu</t>
  </si>
  <si>
    <t>Pennsylvania</t>
  </si>
  <si>
    <t>SC</t>
  </si>
  <si>
    <t>TOG</t>
  </si>
  <si>
    <t>Oil and Gas - Raw Gas from Abandoned Oil and Gas Wells - Composite Western Pennsylvania</t>
  </si>
  <si>
    <t>We sampled gas from 8 plugged abandoned wells and 40 unplugged abandoned wells for fixed gases, light hydrocarbons, and VOCs. We used sample bags and PTFE tubing to minimize off-gassing or adsorption of VOCs. Depending on conditions at abandoned wells, we allowed plenum bags to inflate between 0.5 h and 42 h prior to extraction of gas from the plenum bags into one-liter evacuated summa canisters. We shipped summa canisters for analysis of fixed gases and light hydrocarbons using Modified ASTM D-1945 (gas chromatography/flame ionization detector or thermal conductivity detector) and for analysis of VOCs plus naphthalene using the EPA Method TO-15 (gas chromatography/mass spectrometry) in the full scan mode using the same canister.</t>
  </si>
  <si>
    <t>A</t>
  </si>
  <si>
    <t>Volatilization</t>
  </si>
  <si>
    <t>Oil And Gas; Well</t>
  </si>
  <si>
    <t>Produced Gas</t>
  </si>
  <si>
    <t>Literature</t>
  </si>
  <si>
    <t>Oil and gas; Abandoned Well; Produced gas</t>
  </si>
  <si>
    <t xml:space="preserve">In total, 48 abandoned wells were sampled from Western Pennsylvania. The EPA’s ProUCL (version 5.2) software package was used to calculate the Kaplan-Meier (KM) mean and KM standard deviations of the speciated emission rates. </t>
  </si>
  <si>
    <t>KM Standard Deviation</t>
  </si>
  <si>
    <t>GC-MS</t>
  </si>
  <si>
    <t>GC-FID</t>
  </si>
  <si>
    <t>SPECIES_EMISSION_RATE</t>
  </si>
  <si>
    <t>g/day</t>
  </si>
  <si>
    <t>DiGiulio2023</t>
  </si>
  <si>
    <t>DiGiulio, D.C., R. J. Rossi, E. D. Lebel, K. R. Bilsback, D. R. Michanowicz, and S.B.C. Shonkoff, Chemical Characterization of Natural Gas Leaking from Abandoned Oil and Gas Wells in Western Pennsylvania, ACS Omega 2023, 8, 19443−19454, https://doi.org/10.1021/acsomega.3c00676</t>
  </si>
  <si>
    <t>In this investigation, we analyze gas from 48 abandoned wells in western Pennsylvania for fixed gases, light hydrocarbons, and VOCs and estimate associated emission rates. We demonstrate that (1) gas from abandoned wells contains VOCs, including benzene; (2) VOCs are emitted from abandoned wells, the magnitude of which depends on the flow rate and concentration of VOCs in the gas stream; and (3) nearly one-quarter of abandoned wells are located within 100 m of buildings, including residences, in Pennsylvania.</t>
  </si>
  <si>
    <t>https://pubs.acs.org/doi/10.1021/acsomega.3c00676</t>
  </si>
  <si>
    <t>Excellent</t>
  </si>
  <si>
    <t>Notes: use emission rates directly from Table 2 (which does not include active wells). Could not replicate weight % from Table 1. Probably because of K-M method statistics. Also, the frequency of left-censored data are not consistent between the two tables. For example, methane is 0/49 in Table 1 and 15/48 in Table 2.</t>
  </si>
  <si>
    <t>PROFILE_INCLUDED_IN_2020_PLATFORM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</si>
</sst>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E+00"/>
    <numFmt numFmtId="165" formatCode="0.0000"/>
    <numFmt numFmtId="166" formatCode="0.00000"/>
  </numFmts>
  <fonts count="11" x14ac:knownFonts="1">
    <font>
      <sz val="11"/>
      <color theme="1"/>
      <name val="Calibri"/>
      <family val="2"/>
      <scheme val="minor"/>
    </font>
    <font>
      <sz val="11"/>
      <color rgb="FFFF0000"/>
      <name val="Calibri"/>
      <family val="2"/>
      <scheme val="minor"/>
    </font>
    <font>
      <sz val="8"/>
      <name val="Calibri"/>
      <family val="2"/>
      <scheme val="minor"/>
    </font>
    <font>
      <u/>
      <sz val="11"/>
      <color theme="10"/>
      <name val="Calibri"/>
      <family val="2"/>
      <scheme val="minor"/>
    </font>
    <font>
      <b/>
      <sz val="11"/>
      <color rgb="FF000000"/>
      <name val="Calibri"/>
      <family val="2"/>
    </font>
    <font>
      <sz val="10"/>
      <color indexed="8"/>
      <name val="Arial"/>
      <family val="2"/>
    </font>
    <font>
      <b/>
      <sz val="11"/>
      <color indexed="8"/>
      <name val="Calibri"/>
      <family val="2"/>
    </font>
    <font>
      <sz val="11"/>
      <color rgb="FF000000"/>
      <name val="Calibri"/>
      <family val="2"/>
    </font>
    <font>
      <sz val="11"/>
      <color indexed="8"/>
      <name val="Calibri"/>
      <family val="2"/>
    </font>
    <font>
      <sz val="11"/>
      <color indexed="8"/>
      <name val="Calibri"/>
    </font>
    <font>
      <sz val="10"/>
      <color indexed="8"/>
      <name val="Arial"/>
    </font>
  </fonts>
  <fills count="5">
    <fill>
      <patternFill patternType="none"/>
    </fill>
    <fill>
      <patternFill patternType="gray125"/>
    </fill>
    <fill>
      <patternFill patternType="solid">
        <fgColor rgb="FFFFFF00"/>
        <bgColor indexed="64"/>
      </patternFill>
    </fill>
    <fill>
      <patternFill patternType="solid">
        <fgColor rgb="FFC0C0C0"/>
        <bgColor rgb="FFC0C0C0"/>
      </patternFill>
    </fill>
    <fill>
      <patternFill patternType="solid">
        <fgColor indexed="22"/>
        <bgColor indexed="0"/>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D0D7E5"/>
      </left>
      <right style="thin">
        <color rgb="FFD0D7E5"/>
      </right>
      <top style="thin">
        <color rgb="FFD0D7E5"/>
      </top>
      <bottom style="thin">
        <color rgb="FFD0D7E5"/>
      </bottom>
      <diagonal/>
    </border>
    <border>
      <left style="thin">
        <color indexed="22"/>
      </left>
      <right style="thin">
        <color indexed="22"/>
      </right>
      <top style="thin">
        <color indexed="22"/>
      </top>
      <bottom style="thin">
        <color indexed="22"/>
      </bottom>
      <diagonal/>
    </border>
  </borders>
  <cellStyleXfs count="9">
    <xf numFmtId="0" fontId="0" fillId="0" borderId="0"/>
    <xf numFmtId="0" fontId="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0" fillId="0" borderId="0"/>
  </cellStyleXfs>
  <cellXfs count="28">
    <xf numFmtId="0" fontId="0" fillId="0" borderId="0" xfId="0"/>
    <xf numFmtId="164" fontId="0" fillId="0" borderId="0" xfId="0" applyNumberFormat="1"/>
    <xf numFmtId="2" fontId="0" fillId="0" borderId="0" xfId="0" applyNumberFormat="1"/>
    <xf numFmtId="165" fontId="0" fillId="0" borderId="0" xfId="0" applyNumberFormat="1"/>
    <xf numFmtId="166" fontId="0" fillId="0" borderId="0" xfId="0" applyNumberFormat="1"/>
    <xf numFmtId="49" fontId="0" fillId="0" borderId="0" xfId="0" applyNumberFormat="1"/>
    <xf numFmtId="0" fontId="0" fillId="2" borderId="0" xfId="0" applyFill="1"/>
    <xf numFmtId="0" fontId="1" fillId="0" borderId="0" xfId="0" applyFont="1"/>
    <xf numFmtId="0" fontId="4" fillId="3" borderId="1" xfId="0" applyFont="1" applyFill="1" applyBorder="1" applyAlignment="1">
      <alignment horizontal="center" vertical="center" wrapText="1"/>
    </xf>
    <xf numFmtId="0" fontId="7" fillId="0" borderId="3" xfId="0" applyFont="1" applyBorder="1" applyAlignment="1">
      <alignment vertical="center"/>
    </xf>
    <xf numFmtId="0" fontId="7" fillId="0" borderId="3" xfId="0" applyFont="1" applyBorder="1" applyAlignment="1">
      <alignment horizontal="right" vertical="center"/>
    </xf>
    <xf numFmtId="14" fontId="7" fillId="0" borderId="3" xfId="0" applyNumberFormat="1" applyFont="1" applyBorder="1" applyAlignment="1">
      <alignment horizontal="right" vertical="center"/>
    </xf>
    <xf numFmtId="0" fontId="7" fillId="0" borderId="3" xfId="0" quotePrefix="1" applyFont="1" applyBorder="1" applyAlignment="1">
      <alignment vertical="center"/>
    </xf>
    <xf numFmtId="0" fontId="3" fillId="0" borderId="0" xfId="1" applyFill="1"/>
    <xf numFmtId="0" fontId="5" fillId="4" borderId="2" xfId="5" applyFill="1" applyBorder="1" applyAlignment="1">
      <alignment horizontal="center"/>
    </xf>
    <xf numFmtId="0" fontId="5" fillId="0" borderId="4" xfId="5" applyBorder="1" applyAlignment="1">
      <alignment wrapText="1"/>
    </xf>
    <xf numFmtId="0" fontId="6" fillId="4" borderId="2" xfId="6" applyFont="1" applyFill="1" applyBorder="1" applyAlignment="1">
      <alignment horizontal="center"/>
    </xf>
    <xf numFmtId="0" fontId="0" fillId="0" borderId="0" xfId="0" applyAlignment="1">
      <alignment wrapText="1"/>
    </xf>
    <xf numFmtId="0" fontId="8" fillId="4" borderId="2" xfId="7" applyFont="1" applyFill="1" applyBorder="1" applyAlignment="1">
      <alignment horizontal="center"/>
    </xf>
    <xf numFmtId="0" fontId="6" fillId="4" borderId="2" xfId="2" applyFont="1" applyFill="1" applyBorder="1" applyAlignment="1">
      <alignment horizontal="center" vertical="center" wrapText="1"/>
    </xf>
    <xf numFmtId="0" fontId="6" fillId="4" borderId="2" xfId="3" applyFont="1" applyFill="1" applyBorder="1" applyAlignment="1">
      <alignment horizontal="center" vertical="center" wrapText="1"/>
    </xf>
    <xf numFmtId="0" fontId="6" fillId="4" borderId="2" xfId="4" applyFont="1" applyFill="1" applyBorder="1" applyAlignment="1">
      <alignment horizontal="center" vertical="center" wrapText="1"/>
    </xf>
    <xf numFmtId="49" fontId="7" fillId="0" borderId="3" xfId="0" applyNumberFormat="1" applyFont="1" applyBorder="1" applyAlignment="1">
      <alignment vertical="center"/>
    </xf>
    <xf numFmtId="0" fontId="3" fillId="0" borderId="0" xfId="1"/>
    <xf numFmtId="49" fontId="0" fillId="0" borderId="0" xfId="0" applyNumberFormat="1" applyAlignment="1">
      <alignment horizontal="center"/>
    </xf>
    <xf numFmtId="0" fontId="7" fillId="0" borderId="3" xfId="0" applyFont="1" applyFill="1" applyBorder="1" applyAlignment="1">
      <alignment horizontal="right" vertical="center"/>
    </xf>
    <xf numFmtId="0" fontId="9" fillId="0" borderId="4" xfId="8" applyFont="1" applyFill="1" applyBorder="1" applyAlignment="1">
      <alignment horizontal="right"/>
    </xf>
    <xf numFmtId="0" fontId="6" fillId="4" borderId="2" xfId="8" applyFont="1" applyFill="1" applyBorder="1" applyAlignment="1">
      <alignment horizontal="center" vertical="center" wrapText="1"/>
    </xf>
  </cellXfs>
  <cellStyles count="9">
    <cellStyle name="Hyperlink" xfId="1" builtinId="8"/>
    <cellStyle name="Normal" xfId="0" builtinId="0"/>
    <cellStyle name="Normal_profile meta data" xfId="2" xr:uid="{DC2A3410-9397-497C-92E9-4D7445E9DBCF}"/>
    <cellStyle name="Normal_PROFILE_REFERENCE_CROSSWALK" xfId="7" xr:uid="{F6353FC3-E2BC-41AC-9E27-55B8B879FF1F}"/>
    <cellStyle name="Normal_PROFILES" xfId="3" xr:uid="{7E19BAA4-9756-4D98-96FC-441276B93F5F}"/>
    <cellStyle name="Normal_PROFILES_1" xfId="4" xr:uid="{18972CC7-E8D6-4411-96B2-8F8819E269DD}"/>
    <cellStyle name="Normal_PROFILES_2" xfId="8" xr:uid="{82E1032F-73BE-422A-9316-5B0CDB9C5CF7}"/>
    <cellStyle name="Normal_Sheet2" xfId="6" xr:uid="{0FF99ECC-47D6-4BC5-9EB9-615EF98362B7}"/>
    <cellStyle name="Normal_SPECIES" xfId="5" xr:uid="{6903FFE5-D98C-497E-93DD-B5E9C02DAA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aftp.epa.gov/air/emismod/SPECIATE_supportingdata/v5_3/Workbook_Abandoned%20Oil%20and%20Gas%20Wells_DiGiulio2023.xlsx" TargetMode="External"/><Relationship Id="rId2" Type="http://schemas.openxmlformats.org/officeDocument/2006/relationships/hyperlink" Target="https://gaftp.epa.gov/air/emismod/SPECIATE_supportingdata/v5_3/QSCORE%20Abandoned%20Oil%20and%20Gas%20Wells_DiGiulio2023.docx" TargetMode="External"/><Relationship Id="rId1" Type="http://schemas.openxmlformats.org/officeDocument/2006/relationships/hyperlink" Target="https://gaftp.epa.gov/air/emismod/SPECIATE_supportingdata/v5_3/Workbook_HydronicHeater_Hays2011_Kinsey2012.xlsx"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doi.org/10.1021/acsomega.3c00676"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CDF3-49D4-459C-9679-D1F61617DDC0}">
  <dimension ref="A1:J26"/>
  <sheetViews>
    <sheetView workbookViewId="0">
      <selection activeCell="O15" sqref="O15"/>
    </sheetView>
  </sheetViews>
  <sheetFormatPr defaultRowHeight="15" x14ac:dyDescent="0.25"/>
  <cols>
    <col min="1" max="1" width="22" customWidth="1"/>
    <col min="2" max="2" width="10" bestFit="1" customWidth="1"/>
    <col min="3" max="5" width="10.140625" customWidth="1"/>
  </cols>
  <sheetData>
    <row r="1" spans="1:10" x14ac:dyDescent="0.25">
      <c r="A1" t="s">
        <v>108</v>
      </c>
    </row>
    <row r="2" spans="1:10" x14ac:dyDescent="0.25">
      <c r="A2" t="s">
        <v>36</v>
      </c>
      <c r="B2" t="s">
        <v>42</v>
      </c>
      <c r="C2" t="s">
        <v>37</v>
      </c>
      <c r="D2" s="6" t="s">
        <v>50</v>
      </c>
      <c r="E2" s="6" t="s">
        <v>51</v>
      </c>
      <c r="F2" t="s">
        <v>39</v>
      </c>
      <c r="G2" t="s">
        <v>40</v>
      </c>
      <c r="H2" t="s">
        <v>41</v>
      </c>
      <c r="J2" t="s">
        <v>141</v>
      </c>
    </row>
    <row r="3" spans="1:10" x14ac:dyDescent="0.25">
      <c r="A3" t="s">
        <v>0</v>
      </c>
      <c r="B3">
        <v>529</v>
      </c>
      <c r="C3" t="s">
        <v>1</v>
      </c>
      <c r="D3" s="3">
        <f>F3/$F$24*100</f>
        <v>98.828852492308911</v>
      </c>
      <c r="E3" s="3">
        <f>G3/$F$24*100</f>
        <v>539.06646813986674</v>
      </c>
      <c r="F3" s="1">
        <v>2200</v>
      </c>
      <c r="G3" s="1">
        <v>12000</v>
      </c>
      <c r="H3" s="1">
        <v>69</v>
      </c>
      <c r="J3">
        <f>100/(100-D3-D4)</f>
        <v>275.82569384814855</v>
      </c>
    </row>
    <row r="4" spans="1:10" x14ac:dyDescent="0.25">
      <c r="A4" t="s">
        <v>2</v>
      </c>
      <c r="B4">
        <v>438</v>
      </c>
      <c r="C4" t="s">
        <v>1</v>
      </c>
      <c r="D4" s="3">
        <f t="shared" ref="D4:D24" si="0">F4/$F$24*100</f>
        <v>0.80859970220980015</v>
      </c>
      <c r="E4" s="3">
        <f t="shared" ref="E4:E24" si="1">G4/$F$24*100</f>
        <v>2.5605657236643671</v>
      </c>
      <c r="F4" s="1">
        <v>18</v>
      </c>
      <c r="G4" s="1">
        <v>57</v>
      </c>
      <c r="H4" s="1">
        <v>1.5</v>
      </c>
    </row>
    <row r="5" spans="1:10" x14ac:dyDescent="0.25">
      <c r="A5" t="s">
        <v>3</v>
      </c>
      <c r="B5">
        <v>671</v>
      </c>
      <c r="C5" t="s">
        <v>4</v>
      </c>
      <c r="D5" s="3">
        <f t="shared" si="0"/>
        <v>0.17519660214545671</v>
      </c>
      <c r="E5" s="3">
        <f t="shared" si="1"/>
        <v>0.58398867381818909</v>
      </c>
      <c r="F5" s="1">
        <v>3.9</v>
      </c>
      <c r="G5" s="1">
        <v>13</v>
      </c>
      <c r="H5" s="1">
        <v>0.42</v>
      </c>
    </row>
    <row r="6" spans="1:10" x14ac:dyDescent="0.25">
      <c r="A6" t="s">
        <v>5</v>
      </c>
      <c r="B6">
        <v>491</v>
      </c>
      <c r="C6" t="s">
        <v>4</v>
      </c>
      <c r="D6" s="3">
        <f t="shared" si="0"/>
        <v>3.3691654258741668E-2</v>
      </c>
      <c r="E6" s="3">
        <f t="shared" si="1"/>
        <v>1.0781329362797334</v>
      </c>
      <c r="F6" s="1">
        <v>0.75</v>
      </c>
      <c r="G6" s="1">
        <v>24</v>
      </c>
      <c r="H6" s="1">
        <v>0.11</v>
      </c>
    </row>
    <row r="7" spans="1:10" x14ac:dyDescent="0.25">
      <c r="A7" t="s">
        <v>6</v>
      </c>
      <c r="B7">
        <v>592</v>
      </c>
      <c r="C7" t="s">
        <v>4</v>
      </c>
      <c r="D7" s="3">
        <f t="shared" si="0"/>
        <v>5.3906646813986679E-2</v>
      </c>
      <c r="E7" s="3">
        <f t="shared" si="1"/>
        <v>1.7519660214545669</v>
      </c>
      <c r="F7" s="1">
        <v>1.2</v>
      </c>
      <c r="G7" s="1">
        <v>39</v>
      </c>
      <c r="H7" s="1">
        <v>0.15</v>
      </c>
    </row>
    <row r="8" spans="1:10" x14ac:dyDescent="0.25">
      <c r="A8" t="s">
        <v>7</v>
      </c>
      <c r="B8">
        <v>127</v>
      </c>
      <c r="C8" t="s">
        <v>8</v>
      </c>
      <c r="D8" s="3">
        <f t="shared" si="0"/>
        <v>1.3476661703496668E-3</v>
      </c>
      <c r="E8" s="3">
        <f t="shared" si="1"/>
        <v>4.9414426246154452E-3</v>
      </c>
      <c r="F8" s="1">
        <v>0.03</v>
      </c>
      <c r="G8" s="1">
        <v>0.11</v>
      </c>
      <c r="H8" s="1" t="s">
        <v>43</v>
      </c>
    </row>
    <row r="9" spans="1:10" x14ac:dyDescent="0.25">
      <c r="A9" t="s">
        <v>9</v>
      </c>
      <c r="B9">
        <v>508</v>
      </c>
      <c r="C9" t="s">
        <v>4</v>
      </c>
      <c r="D9" s="3">
        <f t="shared" si="0"/>
        <v>2.2461102839161116E-2</v>
      </c>
      <c r="E9" s="3">
        <f t="shared" si="1"/>
        <v>0.67383308517483353</v>
      </c>
      <c r="F9" s="1">
        <v>0.5</v>
      </c>
      <c r="G9" s="1">
        <v>15</v>
      </c>
      <c r="H9" s="1">
        <v>7.1999999999999995E-2</v>
      </c>
    </row>
    <row r="10" spans="1:10" x14ac:dyDescent="0.25">
      <c r="A10" t="s">
        <v>10</v>
      </c>
      <c r="B10">
        <v>605</v>
      </c>
      <c r="C10" t="s">
        <v>11</v>
      </c>
      <c r="D10" s="3">
        <f t="shared" si="0"/>
        <v>1.572277198741278E-2</v>
      </c>
      <c r="E10" s="3">
        <f t="shared" si="1"/>
        <v>0.53906646813986669</v>
      </c>
      <c r="F10" s="1">
        <v>0.35</v>
      </c>
      <c r="G10" s="1">
        <v>12</v>
      </c>
      <c r="H10" s="1">
        <v>5.7000000000000002E-2</v>
      </c>
    </row>
    <row r="11" spans="1:10" x14ac:dyDescent="0.25">
      <c r="A11" t="s">
        <v>12</v>
      </c>
      <c r="B11">
        <v>601</v>
      </c>
      <c r="C11" t="s">
        <v>13</v>
      </c>
      <c r="D11" s="3">
        <f t="shared" si="0"/>
        <v>3.2343988088392006E-2</v>
      </c>
      <c r="E11" s="3">
        <f t="shared" si="1"/>
        <v>1.0332107306014113</v>
      </c>
      <c r="F11" s="1">
        <v>0.72</v>
      </c>
      <c r="G11" s="1">
        <v>23</v>
      </c>
      <c r="H11" s="1">
        <v>0.11</v>
      </c>
    </row>
    <row r="12" spans="1:10" x14ac:dyDescent="0.25">
      <c r="A12" t="s">
        <v>14</v>
      </c>
      <c r="B12">
        <v>385</v>
      </c>
      <c r="C12" t="s">
        <v>13</v>
      </c>
      <c r="D12" s="3">
        <f t="shared" si="0"/>
        <v>7.1875529085315571E-3</v>
      </c>
      <c r="E12" s="3">
        <f t="shared" si="1"/>
        <v>2.2011880782377893E-2</v>
      </c>
      <c r="F12" s="1">
        <v>0.16</v>
      </c>
      <c r="G12" s="1">
        <v>0.49</v>
      </c>
      <c r="H12" s="1">
        <v>2.7E-2</v>
      </c>
    </row>
    <row r="13" spans="1:10" x14ac:dyDescent="0.25">
      <c r="A13" t="s">
        <v>15</v>
      </c>
      <c r="B13">
        <v>600</v>
      </c>
      <c r="C13" t="s">
        <v>16</v>
      </c>
      <c r="D13" s="3">
        <f t="shared" si="0"/>
        <v>1.7070438157762449E-2</v>
      </c>
      <c r="E13" s="3">
        <f t="shared" si="1"/>
        <v>0.49414426246154453</v>
      </c>
      <c r="F13" s="1">
        <v>0.38</v>
      </c>
      <c r="G13" s="1">
        <v>11</v>
      </c>
      <c r="H13" s="1">
        <v>5.1999999999999998E-2</v>
      </c>
    </row>
    <row r="14" spans="1:10" x14ac:dyDescent="0.25">
      <c r="A14" t="s">
        <v>17</v>
      </c>
      <c r="B14">
        <v>302</v>
      </c>
      <c r="C14" t="s">
        <v>18</v>
      </c>
      <c r="D14" s="3">
        <f t="shared" si="0"/>
        <v>9.8828852492308908E-4</v>
      </c>
      <c r="E14" s="3">
        <f t="shared" si="1"/>
        <v>4.9414426246154452E-3</v>
      </c>
      <c r="F14" s="1">
        <v>2.1999999999999999E-2</v>
      </c>
      <c r="G14" s="1">
        <v>0.11</v>
      </c>
      <c r="H14" s="1">
        <v>2.2000000000000001E-3</v>
      </c>
    </row>
    <row r="15" spans="1:10" x14ac:dyDescent="0.25">
      <c r="A15" t="s">
        <v>19</v>
      </c>
      <c r="B15">
        <v>717</v>
      </c>
      <c r="C15" t="s">
        <v>20</v>
      </c>
      <c r="D15" s="3">
        <f t="shared" si="0"/>
        <v>1.2128995533147002E-3</v>
      </c>
      <c r="E15" s="3">
        <f t="shared" si="1"/>
        <v>5.8398867381818905E-3</v>
      </c>
      <c r="F15" s="1">
        <v>2.7E-2</v>
      </c>
      <c r="G15" s="1">
        <v>0.13</v>
      </c>
      <c r="H15" s="1" t="s">
        <v>44</v>
      </c>
    </row>
    <row r="16" spans="1:10" x14ac:dyDescent="0.25">
      <c r="A16" t="s">
        <v>21</v>
      </c>
      <c r="B16">
        <v>449</v>
      </c>
      <c r="C16" t="s">
        <v>22</v>
      </c>
      <c r="D16" s="3">
        <f t="shared" si="0"/>
        <v>8.085997022098002E-5</v>
      </c>
      <c r="E16" s="3">
        <f t="shared" si="1"/>
        <v>3.6386986599441009E-4</v>
      </c>
      <c r="F16" s="1">
        <v>1.8E-3</v>
      </c>
      <c r="G16" s="1">
        <v>8.0999999999999996E-3</v>
      </c>
      <c r="H16" s="1" t="s">
        <v>45</v>
      </c>
    </row>
    <row r="17" spans="1:8" x14ac:dyDescent="0.25">
      <c r="A17" t="s">
        <v>23</v>
      </c>
      <c r="B17">
        <v>522</v>
      </c>
      <c r="C17" t="s">
        <v>24</v>
      </c>
      <c r="D17" s="3">
        <f t="shared" si="0"/>
        <v>9.4336631924476686E-4</v>
      </c>
      <c r="E17" s="3">
        <f t="shared" si="1"/>
        <v>3.7285430713007457E-3</v>
      </c>
      <c r="F17" s="1">
        <v>2.1000000000000001E-2</v>
      </c>
      <c r="G17" s="1">
        <v>8.3000000000000004E-2</v>
      </c>
      <c r="H17" s="1" t="s">
        <v>46</v>
      </c>
    </row>
    <row r="18" spans="1:8" x14ac:dyDescent="0.25">
      <c r="A18" t="s">
        <v>25</v>
      </c>
      <c r="B18">
        <v>620</v>
      </c>
      <c r="C18" t="s">
        <v>26</v>
      </c>
      <c r="D18" s="3">
        <f t="shared" si="0"/>
        <v>1.751966021454567E-4</v>
      </c>
      <c r="E18" s="3">
        <f t="shared" si="1"/>
        <v>7.1875529085315575E-4</v>
      </c>
      <c r="F18" s="1">
        <v>3.8999999999999998E-3</v>
      </c>
      <c r="G18" s="1">
        <v>1.6E-2</v>
      </c>
      <c r="H18" s="1" t="s">
        <v>47</v>
      </c>
    </row>
    <row r="19" spans="1:8" x14ac:dyDescent="0.25">
      <c r="A19" t="s">
        <v>27</v>
      </c>
      <c r="B19">
        <v>44</v>
      </c>
      <c r="C19" t="s">
        <v>26</v>
      </c>
      <c r="D19" s="3">
        <f t="shared" si="0"/>
        <v>7.187552908531557E-5</v>
      </c>
      <c r="E19" s="3">
        <f t="shared" si="1"/>
        <v>2.9199433690909449E-4</v>
      </c>
      <c r="F19" s="1">
        <v>1.6000000000000001E-3</v>
      </c>
      <c r="G19" s="1">
        <v>6.4999999999999997E-3</v>
      </c>
      <c r="H19" s="1" t="s">
        <v>48</v>
      </c>
    </row>
    <row r="20" spans="1:8" x14ac:dyDescent="0.25">
      <c r="A20" t="s">
        <v>29</v>
      </c>
      <c r="B20">
        <v>30</v>
      </c>
      <c r="C20" t="s">
        <v>30</v>
      </c>
      <c r="D20" s="3">
        <f t="shared" si="0"/>
        <v>7.6367749653147795E-5</v>
      </c>
      <c r="E20" s="3">
        <f t="shared" si="1"/>
        <v>3.7734652769790672E-4</v>
      </c>
      <c r="F20" s="1">
        <v>1.6999999999999999E-3</v>
      </c>
      <c r="G20" s="1">
        <v>8.3999999999999995E-3</v>
      </c>
      <c r="H20" s="1" t="s">
        <v>44</v>
      </c>
    </row>
    <row r="21" spans="1:8" x14ac:dyDescent="0.25">
      <c r="A21" t="s">
        <v>31</v>
      </c>
      <c r="B21">
        <v>94</v>
      </c>
      <c r="C21" t="s">
        <v>30</v>
      </c>
      <c r="D21" s="3">
        <f t="shared" si="0"/>
        <v>6.289108794965112E-5</v>
      </c>
      <c r="E21" s="3">
        <f t="shared" si="1"/>
        <v>2.8300989577343007E-4</v>
      </c>
      <c r="F21" s="1">
        <v>1.4E-3</v>
      </c>
      <c r="G21" s="1">
        <v>6.3E-3</v>
      </c>
      <c r="H21" s="1" t="s">
        <v>44</v>
      </c>
    </row>
    <row r="22" spans="1:8" x14ac:dyDescent="0.25">
      <c r="A22" t="s">
        <v>32</v>
      </c>
      <c r="B22">
        <v>608</v>
      </c>
      <c r="C22" t="s">
        <v>33</v>
      </c>
      <c r="D22" s="3"/>
      <c r="E22" s="3"/>
      <c r="F22" s="1"/>
      <c r="G22" s="1"/>
      <c r="H22" s="1"/>
    </row>
    <row r="23" spans="1:8" x14ac:dyDescent="0.25">
      <c r="A23" t="s">
        <v>34</v>
      </c>
      <c r="B23">
        <v>514</v>
      </c>
      <c r="C23" t="s">
        <v>35</v>
      </c>
      <c r="D23" s="4">
        <f t="shared" si="0"/>
        <v>7.6367749653147795E-6</v>
      </c>
      <c r="E23" s="4">
        <f t="shared" si="1"/>
        <v>4.2226873337622894E-5</v>
      </c>
      <c r="F23" s="1">
        <v>1.7000000000000001E-4</v>
      </c>
      <c r="G23" s="1">
        <v>9.3999999999999997E-4</v>
      </c>
      <c r="H23" s="1" t="s">
        <v>49</v>
      </c>
    </row>
    <row r="24" spans="1:8" x14ac:dyDescent="0.25">
      <c r="C24" t="s">
        <v>52</v>
      </c>
      <c r="D24" s="2">
        <f t="shared" si="0"/>
        <v>100</v>
      </c>
      <c r="E24" s="2">
        <f t="shared" si="1"/>
        <v>0</v>
      </c>
      <c r="F24" s="1">
        <f>SUM(F3:F23)</f>
        <v>2226.0705699999999</v>
      </c>
    </row>
    <row r="25" spans="1:8" x14ac:dyDescent="0.25">
      <c r="A25" t="s">
        <v>112</v>
      </c>
    </row>
    <row r="26" spans="1:8" x14ac:dyDescent="0.25">
      <c r="A26" t="s">
        <v>205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2DDB4-5111-4EA9-A8F5-98D207ED8AF4}">
  <dimension ref="A1:AW2"/>
  <sheetViews>
    <sheetView tabSelected="1" workbookViewId="0">
      <selection activeCell="B2" sqref="B2"/>
    </sheetView>
  </sheetViews>
  <sheetFormatPr defaultRowHeight="15" x14ac:dyDescent="0.25"/>
  <cols>
    <col min="2" max="2" width="15.42578125" customWidth="1"/>
    <col min="4" max="4" width="9.42578125" customWidth="1"/>
    <col min="9" max="9" width="9.7109375" bestFit="1" customWidth="1"/>
  </cols>
  <sheetData>
    <row r="1" spans="1:49" s="17" customFormat="1" ht="51.75" customHeight="1" x14ac:dyDescent="0.25">
      <c r="A1" s="8" t="s">
        <v>115</v>
      </c>
      <c r="B1" s="8" t="s">
        <v>116</v>
      </c>
      <c r="C1" s="8" t="s">
        <v>117</v>
      </c>
      <c r="D1" s="8" t="s">
        <v>118</v>
      </c>
      <c r="E1" s="8" t="s">
        <v>119</v>
      </c>
      <c r="F1" s="19" t="s">
        <v>120</v>
      </c>
      <c r="G1" s="8" t="s">
        <v>121</v>
      </c>
      <c r="H1" s="8" t="s">
        <v>122</v>
      </c>
      <c r="I1" s="8" t="s">
        <v>123</v>
      </c>
      <c r="J1" s="8" t="s">
        <v>124</v>
      </c>
      <c r="K1" s="8" t="s">
        <v>125</v>
      </c>
      <c r="L1" s="8" t="s">
        <v>126</v>
      </c>
      <c r="M1" s="8" t="s">
        <v>127</v>
      </c>
      <c r="N1" s="8" t="s">
        <v>128</v>
      </c>
      <c r="O1" s="8" t="s">
        <v>129</v>
      </c>
      <c r="P1" s="8" t="s">
        <v>130</v>
      </c>
      <c r="Q1" s="8" t="s">
        <v>131</v>
      </c>
      <c r="R1" s="8" t="s">
        <v>132</v>
      </c>
      <c r="S1" s="8" t="s">
        <v>133</v>
      </c>
      <c r="T1" s="8" t="s">
        <v>134</v>
      </c>
      <c r="U1" s="8" t="s">
        <v>135</v>
      </c>
      <c r="V1" s="8" t="s">
        <v>136</v>
      </c>
      <c r="W1" s="8" t="s">
        <v>137</v>
      </c>
      <c r="X1" s="8" t="s">
        <v>138</v>
      </c>
      <c r="Y1" s="8" t="s">
        <v>139</v>
      </c>
      <c r="Z1" s="8" t="s">
        <v>140</v>
      </c>
      <c r="AA1" s="8" t="s">
        <v>141</v>
      </c>
      <c r="AB1" s="8" t="s">
        <v>142</v>
      </c>
      <c r="AC1" s="8" t="s">
        <v>143</v>
      </c>
      <c r="AD1" s="8" t="s">
        <v>144</v>
      </c>
      <c r="AE1" s="8" t="s">
        <v>145</v>
      </c>
      <c r="AF1" s="8" t="s">
        <v>146</v>
      </c>
      <c r="AG1" s="8" t="s">
        <v>147</v>
      </c>
      <c r="AH1" s="8" t="s">
        <v>148</v>
      </c>
      <c r="AI1" s="8" t="s">
        <v>149</v>
      </c>
      <c r="AJ1" s="8" t="s">
        <v>150</v>
      </c>
      <c r="AK1" s="8" t="s">
        <v>151</v>
      </c>
      <c r="AL1" s="8" t="s">
        <v>152</v>
      </c>
      <c r="AM1" s="27" t="s">
        <v>206</v>
      </c>
      <c r="AN1" s="8" t="s">
        <v>153</v>
      </c>
      <c r="AO1" s="8" t="s">
        <v>154</v>
      </c>
      <c r="AP1" s="8" t="s">
        <v>155</v>
      </c>
      <c r="AQ1" s="8" t="s">
        <v>156</v>
      </c>
      <c r="AR1" s="8" t="s">
        <v>157</v>
      </c>
      <c r="AS1" s="8" t="s">
        <v>158</v>
      </c>
      <c r="AT1" s="20" t="s">
        <v>178</v>
      </c>
      <c r="AU1" s="20" t="s">
        <v>159</v>
      </c>
      <c r="AV1" s="21" t="s">
        <v>160</v>
      </c>
      <c r="AW1" s="21" t="s">
        <v>161</v>
      </c>
    </row>
    <row r="2" spans="1:49" x14ac:dyDescent="0.25">
      <c r="A2" s="22">
        <v>95874</v>
      </c>
      <c r="B2" s="9" t="s">
        <v>186</v>
      </c>
      <c r="C2" s="9" t="s">
        <v>179</v>
      </c>
      <c r="D2" s="9" t="s">
        <v>185</v>
      </c>
      <c r="E2" s="25">
        <v>29</v>
      </c>
      <c r="F2" s="25" t="s">
        <v>204</v>
      </c>
      <c r="G2" s="9" t="s">
        <v>188</v>
      </c>
      <c r="H2" s="9" t="s">
        <v>162</v>
      </c>
      <c r="I2" s="11">
        <v>45129</v>
      </c>
      <c r="J2" s="9" t="s">
        <v>194</v>
      </c>
      <c r="K2" s="10">
        <v>100</v>
      </c>
      <c r="L2" s="9" t="s">
        <v>187</v>
      </c>
      <c r="M2" s="9" t="s">
        <v>163</v>
      </c>
      <c r="N2" s="9" t="s">
        <v>184</v>
      </c>
      <c r="O2" s="10" t="b">
        <v>1</v>
      </c>
      <c r="P2" s="10" t="b">
        <v>0</v>
      </c>
      <c r="Q2" s="12">
        <v>2021</v>
      </c>
      <c r="R2" s="10">
        <v>5</v>
      </c>
      <c r="S2" s="10">
        <v>5</v>
      </c>
      <c r="T2" s="10">
        <v>4</v>
      </c>
      <c r="U2" s="9" t="s">
        <v>183</v>
      </c>
      <c r="V2" s="9">
        <v>48</v>
      </c>
      <c r="W2" s="10">
        <v>0</v>
      </c>
      <c r="X2" s="10">
        <v>0</v>
      </c>
      <c r="Y2" s="9"/>
      <c r="Z2" s="9">
        <v>5.3</v>
      </c>
      <c r="AA2">
        <v>275.82569384814855</v>
      </c>
      <c r="AC2" s="9"/>
      <c r="AD2" s="9"/>
      <c r="AE2" s="9"/>
      <c r="AF2" t="s">
        <v>189</v>
      </c>
      <c r="AG2" t="s">
        <v>190</v>
      </c>
      <c r="AH2" t="s">
        <v>191</v>
      </c>
      <c r="AJ2" s="9"/>
      <c r="AM2" s="26" t="b">
        <v>0</v>
      </c>
      <c r="AN2" s="9" t="s">
        <v>182</v>
      </c>
      <c r="AO2" s="11">
        <v>45109</v>
      </c>
      <c r="AP2" s="9" t="s">
        <v>164</v>
      </c>
      <c r="AR2" s="9" t="s">
        <v>164</v>
      </c>
      <c r="AT2" t="s">
        <v>192</v>
      </c>
      <c r="AU2" t="s">
        <v>193</v>
      </c>
      <c r="AV2" s="13" t="s">
        <v>180</v>
      </c>
      <c r="AW2" s="13" t="s">
        <v>181</v>
      </c>
    </row>
  </sheetData>
  <hyperlinks>
    <hyperlink ref="AV2" r:id="rId1" display="https://gaftp.epa.gov/air/emismod/SPECIATE_supportingdata/v5_3/Workbook_HydronicHeater_Hays2011_Kinsey2012.xlsx" xr:uid="{43D1213C-CEA7-43F4-8A63-B396EC34723C}"/>
    <hyperlink ref="AW2" r:id="rId2" xr:uid="{5AC781EE-4DC4-47D5-AFB7-B7B544F67E4C}"/>
    <hyperlink ref="AV2" r:id="rId3" xr:uid="{A4835818-7224-4961-B14D-3E67197F6DC1}"/>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D2372-756D-4A23-82B8-4645ECC3CA55}">
  <dimension ref="A1:J21"/>
  <sheetViews>
    <sheetView workbookViewId="0">
      <selection activeCell="A22" sqref="A22:XFD40"/>
    </sheetView>
  </sheetViews>
  <sheetFormatPr defaultRowHeight="15" x14ac:dyDescent="0.25"/>
  <cols>
    <col min="1" max="1" width="15.28515625" bestFit="1" customWidth="1"/>
    <col min="2" max="2" width="11.85546875" bestFit="1" customWidth="1"/>
    <col min="3" max="3" width="18.28515625" bestFit="1" customWidth="1"/>
    <col min="4" max="4" width="16.85546875" bestFit="1" customWidth="1"/>
    <col min="5" max="5" width="23.85546875" bestFit="1" customWidth="1"/>
    <col min="6" max="6" width="23" bestFit="1" customWidth="1"/>
    <col min="7" max="7" width="23.7109375" bestFit="1" customWidth="1"/>
    <col min="8" max="8" width="7.42578125" bestFit="1" customWidth="1"/>
    <col min="9" max="9" width="30.7109375" bestFit="1" customWidth="1"/>
  </cols>
  <sheetData>
    <row r="1" spans="1:10" x14ac:dyDescent="0.25">
      <c r="A1" s="14" t="s">
        <v>115</v>
      </c>
      <c r="B1" s="14" t="s">
        <v>165</v>
      </c>
      <c r="C1" s="14" t="s">
        <v>166</v>
      </c>
      <c r="D1" s="14" t="s">
        <v>167</v>
      </c>
      <c r="E1" s="14" t="s">
        <v>168</v>
      </c>
      <c r="F1" s="14" t="s">
        <v>169</v>
      </c>
      <c r="G1" s="14" t="s">
        <v>170</v>
      </c>
      <c r="H1" s="14" t="s">
        <v>171</v>
      </c>
      <c r="I1" s="14" t="s">
        <v>198</v>
      </c>
      <c r="J1" s="14" t="s">
        <v>172</v>
      </c>
    </row>
    <row r="2" spans="1:10" x14ac:dyDescent="0.25">
      <c r="A2" s="5">
        <v>95874</v>
      </c>
      <c r="B2">
        <v>529</v>
      </c>
      <c r="C2">
        <v>98.828852492308911</v>
      </c>
      <c r="D2" s="15" t="s">
        <v>173</v>
      </c>
      <c r="E2">
        <v>539.06646813986674</v>
      </c>
      <c r="F2" t="s">
        <v>195</v>
      </c>
      <c r="G2" t="s">
        <v>197</v>
      </c>
      <c r="H2" t="s">
        <v>179</v>
      </c>
      <c r="I2">
        <v>2200</v>
      </c>
      <c r="J2" t="s">
        <v>199</v>
      </c>
    </row>
    <row r="3" spans="1:10" x14ac:dyDescent="0.25">
      <c r="A3" s="5">
        <v>95874</v>
      </c>
      <c r="B3">
        <v>438</v>
      </c>
      <c r="C3">
        <v>0.80859970220980015</v>
      </c>
      <c r="D3" s="15" t="s">
        <v>173</v>
      </c>
      <c r="E3">
        <v>2.5605657236643671</v>
      </c>
      <c r="F3" t="s">
        <v>195</v>
      </c>
      <c r="G3" t="s">
        <v>197</v>
      </c>
      <c r="H3" t="s">
        <v>179</v>
      </c>
      <c r="I3">
        <v>18</v>
      </c>
      <c r="J3" t="s">
        <v>199</v>
      </c>
    </row>
    <row r="4" spans="1:10" x14ac:dyDescent="0.25">
      <c r="A4" s="5">
        <v>95874</v>
      </c>
      <c r="B4">
        <v>671</v>
      </c>
      <c r="C4">
        <v>0.17519660214545671</v>
      </c>
      <c r="D4" s="15" t="s">
        <v>173</v>
      </c>
      <c r="E4">
        <v>0.58398867381818909</v>
      </c>
      <c r="F4" t="s">
        <v>195</v>
      </c>
      <c r="G4" t="s">
        <v>197</v>
      </c>
      <c r="H4" t="s">
        <v>179</v>
      </c>
      <c r="I4">
        <v>3.9</v>
      </c>
      <c r="J4" t="s">
        <v>199</v>
      </c>
    </row>
    <row r="5" spans="1:10" x14ac:dyDescent="0.25">
      <c r="A5" s="5">
        <v>95874</v>
      </c>
      <c r="B5">
        <v>491</v>
      </c>
      <c r="C5">
        <v>3.3691654258741668E-2</v>
      </c>
      <c r="D5" s="15" t="s">
        <v>173</v>
      </c>
      <c r="E5">
        <v>1.0781329362797334</v>
      </c>
      <c r="F5" t="s">
        <v>195</v>
      </c>
      <c r="G5" t="s">
        <v>197</v>
      </c>
      <c r="H5" t="s">
        <v>179</v>
      </c>
      <c r="I5">
        <v>0.75</v>
      </c>
      <c r="J5" t="s">
        <v>199</v>
      </c>
    </row>
    <row r="6" spans="1:10" x14ac:dyDescent="0.25">
      <c r="A6" s="5">
        <v>95874</v>
      </c>
      <c r="B6">
        <v>592</v>
      </c>
      <c r="C6">
        <v>5.3906646813986679E-2</v>
      </c>
      <c r="D6" s="15" t="s">
        <v>173</v>
      </c>
      <c r="E6">
        <v>1.7519660214545669</v>
      </c>
      <c r="F6" t="s">
        <v>195</v>
      </c>
      <c r="G6" t="s">
        <v>197</v>
      </c>
      <c r="H6" t="s">
        <v>179</v>
      </c>
      <c r="I6">
        <v>1.2</v>
      </c>
      <c r="J6" t="s">
        <v>199</v>
      </c>
    </row>
    <row r="7" spans="1:10" x14ac:dyDescent="0.25">
      <c r="A7" s="5">
        <v>95874</v>
      </c>
      <c r="B7">
        <v>127</v>
      </c>
      <c r="C7">
        <v>1.3476661703496668E-3</v>
      </c>
      <c r="D7" s="15" t="s">
        <v>173</v>
      </c>
      <c r="E7">
        <v>4.9414426246154452E-3</v>
      </c>
      <c r="F7" t="s">
        <v>195</v>
      </c>
      <c r="G7" t="s">
        <v>197</v>
      </c>
      <c r="H7" t="s">
        <v>179</v>
      </c>
      <c r="I7">
        <v>0.03</v>
      </c>
      <c r="J7" t="s">
        <v>199</v>
      </c>
    </row>
    <row r="8" spans="1:10" x14ac:dyDescent="0.25">
      <c r="A8" s="5">
        <v>95874</v>
      </c>
      <c r="B8">
        <v>508</v>
      </c>
      <c r="C8">
        <v>2.2461102839161116E-2</v>
      </c>
      <c r="D8" s="15" t="s">
        <v>173</v>
      </c>
      <c r="E8">
        <v>0.67383308517483353</v>
      </c>
      <c r="F8" t="s">
        <v>195</v>
      </c>
      <c r="G8" t="s">
        <v>197</v>
      </c>
      <c r="H8" t="s">
        <v>179</v>
      </c>
      <c r="I8">
        <v>0.5</v>
      </c>
      <c r="J8" t="s">
        <v>199</v>
      </c>
    </row>
    <row r="9" spans="1:10" x14ac:dyDescent="0.25">
      <c r="A9" s="5">
        <v>95874</v>
      </c>
      <c r="B9">
        <v>605</v>
      </c>
      <c r="C9">
        <v>1.572277198741278E-2</v>
      </c>
      <c r="D9" s="15" t="s">
        <v>173</v>
      </c>
      <c r="E9">
        <v>0.53906646813986669</v>
      </c>
      <c r="F9" t="s">
        <v>195</v>
      </c>
      <c r="G9" t="s">
        <v>197</v>
      </c>
      <c r="H9" t="s">
        <v>179</v>
      </c>
      <c r="I9">
        <v>0.35</v>
      </c>
      <c r="J9" t="s">
        <v>199</v>
      </c>
    </row>
    <row r="10" spans="1:10" x14ac:dyDescent="0.25">
      <c r="A10" s="5">
        <v>95874</v>
      </c>
      <c r="B10">
        <v>601</v>
      </c>
      <c r="C10">
        <v>3.2343988088392006E-2</v>
      </c>
      <c r="D10" s="15" t="s">
        <v>173</v>
      </c>
      <c r="E10">
        <v>1.0332107306014113</v>
      </c>
      <c r="F10" t="s">
        <v>195</v>
      </c>
      <c r="G10" t="s">
        <v>196</v>
      </c>
      <c r="H10" t="s">
        <v>179</v>
      </c>
      <c r="I10">
        <v>0.72</v>
      </c>
      <c r="J10" t="s">
        <v>199</v>
      </c>
    </row>
    <row r="11" spans="1:10" x14ac:dyDescent="0.25">
      <c r="A11" s="5">
        <v>95874</v>
      </c>
      <c r="B11">
        <v>385</v>
      </c>
      <c r="C11">
        <v>7.1875529085315571E-3</v>
      </c>
      <c r="D11" s="15" t="s">
        <v>173</v>
      </c>
      <c r="E11">
        <v>2.2011880782377893E-2</v>
      </c>
      <c r="F11" t="s">
        <v>195</v>
      </c>
      <c r="G11" t="s">
        <v>196</v>
      </c>
      <c r="H11" t="s">
        <v>179</v>
      </c>
      <c r="I11">
        <v>0.16</v>
      </c>
      <c r="J11" t="s">
        <v>199</v>
      </c>
    </row>
    <row r="12" spans="1:10" x14ac:dyDescent="0.25">
      <c r="A12" s="5">
        <v>95874</v>
      </c>
      <c r="B12">
        <v>600</v>
      </c>
      <c r="C12">
        <v>1.7070438157762449E-2</v>
      </c>
      <c r="D12" s="15" t="s">
        <v>173</v>
      </c>
      <c r="E12">
        <v>0.49414426246154453</v>
      </c>
      <c r="F12" t="s">
        <v>195</v>
      </c>
      <c r="G12" t="s">
        <v>196</v>
      </c>
      <c r="H12" t="s">
        <v>179</v>
      </c>
      <c r="I12">
        <v>0.38</v>
      </c>
      <c r="J12" t="s">
        <v>199</v>
      </c>
    </row>
    <row r="13" spans="1:10" x14ac:dyDescent="0.25">
      <c r="A13" s="5">
        <v>95874</v>
      </c>
      <c r="B13">
        <v>302</v>
      </c>
      <c r="C13">
        <v>9.8828852492308908E-4</v>
      </c>
      <c r="D13" s="15" t="s">
        <v>173</v>
      </c>
      <c r="E13">
        <v>4.9414426246154452E-3</v>
      </c>
      <c r="F13" t="s">
        <v>195</v>
      </c>
      <c r="G13" t="s">
        <v>196</v>
      </c>
      <c r="H13" t="s">
        <v>179</v>
      </c>
      <c r="I13">
        <v>2.1999999999999999E-2</v>
      </c>
      <c r="J13" t="s">
        <v>199</v>
      </c>
    </row>
    <row r="14" spans="1:10" x14ac:dyDescent="0.25">
      <c r="A14" s="5">
        <v>95874</v>
      </c>
      <c r="B14">
        <v>717</v>
      </c>
      <c r="C14">
        <v>1.2128995533147002E-3</v>
      </c>
      <c r="D14" s="15" t="s">
        <v>173</v>
      </c>
      <c r="E14">
        <v>5.8398867381818905E-3</v>
      </c>
      <c r="F14" t="s">
        <v>195</v>
      </c>
      <c r="G14" t="s">
        <v>196</v>
      </c>
      <c r="H14" t="s">
        <v>179</v>
      </c>
      <c r="I14">
        <v>2.7E-2</v>
      </c>
      <c r="J14" t="s">
        <v>199</v>
      </c>
    </row>
    <row r="15" spans="1:10" x14ac:dyDescent="0.25">
      <c r="A15" s="5">
        <v>95874</v>
      </c>
      <c r="B15">
        <v>449</v>
      </c>
      <c r="C15">
        <v>8.085997022098002E-5</v>
      </c>
      <c r="D15" s="15" t="s">
        <v>173</v>
      </c>
      <c r="E15">
        <v>3.6386986599441009E-4</v>
      </c>
      <c r="F15" t="s">
        <v>195</v>
      </c>
      <c r="G15" t="s">
        <v>196</v>
      </c>
      <c r="H15" t="s">
        <v>179</v>
      </c>
      <c r="I15">
        <v>1.8E-3</v>
      </c>
      <c r="J15" t="s">
        <v>199</v>
      </c>
    </row>
    <row r="16" spans="1:10" x14ac:dyDescent="0.25">
      <c r="A16" s="5">
        <v>95874</v>
      </c>
      <c r="B16">
        <v>522</v>
      </c>
      <c r="C16">
        <v>9.4336631924476686E-4</v>
      </c>
      <c r="D16" s="15" t="s">
        <v>173</v>
      </c>
      <c r="E16">
        <v>3.7285430713007457E-3</v>
      </c>
      <c r="F16" t="s">
        <v>195</v>
      </c>
      <c r="G16" t="s">
        <v>196</v>
      </c>
      <c r="H16" t="s">
        <v>179</v>
      </c>
      <c r="I16">
        <v>2.1000000000000001E-2</v>
      </c>
      <c r="J16" t="s">
        <v>199</v>
      </c>
    </row>
    <row r="17" spans="1:10" x14ac:dyDescent="0.25">
      <c r="A17" s="5">
        <v>95874</v>
      </c>
      <c r="B17">
        <v>620</v>
      </c>
      <c r="C17">
        <v>1.751966021454567E-4</v>
      </c>
      <c r="D17" s="15" t="s">
        <v>173</v>
      </c>
      <c r="E17">
        <v>7.1875529085315575E-4</v>
      </c>
      <c r="F17" t="s">
        <v>195</v>
      </c>
      <c r="G17" t="s">
        <v>196</v>
      </c>
      <c r="H17" t="s">
        <v>179</v>
      </c>
      <c r="I17">
        <v>3.8999999999999998E-3</v>
      </c>
      <c r="J17" t="s">
        <v>199</v>
      </c>
    </row>
    <row r="18" spans="1:10" x14ac:dyDescent="0.25">
      <c r="A18" s="5">
        <v>95874</v>
      </c>
      <c r="B18">
        <v>44</v>
      </c>
      <c r="C18">
        <v>7.187552908531557E-5</v>
      </c>
      <c r="D18" s="15" t="s">
        <v>173</v>
      </c>
      <c r="E18">
        <v>2.9199433690909449E-4</v>
      </c>
      <c r="F18" t="s">
        <v>195</v>
      </c>
      <c r="G18" t="s">
        <v>196</v>
      </c>
      <c r="H18" t="s">
        <v>179</v>
      </c>
      <c r="I18">
        <v>1.6000000000000001E-3</v>
      </c>
      <c r="J18" t="s">
        <v>199</v>
      </c>
    </row>
    <row r="19" spans="1:10" x14ac:dyDescent="0.25">
      <c r="A19" s="5">
        <v>95874</v>
      </c>
      <c r="B19">
        <v>30</v>
      </c>
      <c r="C19">
        <v>7.6367749653147795E-5</v>
      </c>
      <c r="D19" s="15" t="s">
        <v>173</v>
      </c>
      <c r="E19">
        <v>3.7734652769790672E-4</v>
      </c>
      <c r="F19" t="s">
        <v>195</v>
      </c>
      <c r="G19" t="s">
        <v>196</v>
      </c>
      <c r="H19" t="s">
        <v>179</v>
      </c>
      <c r="I19">
        <v>1.6999999999999999E-3</v>
      </c>
      <c r="J19" t="s">
        <v>199</v>
      </c>
    </row>
    <row r="20" spans="1:10" x14ac:dyDescent="0.25">
      <c r="A20" s="5">
        <v>95874</v>
      </c>
      <c r="B20">
        <v>94</v>
      </c>
      <c r="C20">
        <v>6.289108794965112E-5</v>
      </c>
      <c r="D20" s="15" t="s">
        <v>173</v>
      </c>
      <c r="E20">
        <v>2.8300989577343007E-4</v>
      </c>
      <c r="F20" t="s">
        <v>195</v>
      </c>
      <c r="G20" t="s">
        <v>196</v>
      </c>
      <c r="H20" t="s">
        <v>179</v>
      </c>
      <c r="I20">
        <v>1.4E-3</v>
      </c>
      <c r="J20" t="s">
        <v>199</v>
      </c>
    </row>
    <row r="21" spans="1:10" x14ac:dyDescent="0.25">
      <c r="A21" s="5">
        <v>95874</v>
      </c>
      <c r="B21">
        <v>514</v>
      </c>
      <c r="C21">
        <v>7.6367749653147795E-6</v>
      </c>
      <c r="D21" s="15" t="s">
        <v>173</v>
      </c>
      <c r="E21">
        <v>4.2226873337622894E-5</v>
      </c>
      <c r="F21" t="s">
        <v>195</v>
      </c>
      <c r="G21" t="s">
        <v>196</v>
      </c>
      <c r="H21" t="s">
        <v>179</v>
      </c>
      <c r="I21">
        <v>1.7000000000000001E-4</v>
      </c>
      <c r="J21"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4918-967B-4F12-B46D-959C8F652E43}">
  <dimension ref="A1:D2"/>
  <sheetViews>
    <sheetView workbookViewId="0">
      <selection activeCell="A3" sqref="A3:XFD30"/>
    </sheetView>
  </sheetViews>
  <sheetFormatPr defaultRowHeight="15" x14ac:dyDescent="0.25"/>
  <cols>
    <col min="1" max="1" width="12.5703125" customWidth="1"/>
    <col min="2" max="2" width="26.140625" customWidth="1"/>
    <col min="3" max="3" width="22.140625" customWidth="1"/>
    <col min="4" max="4" width="18.85546875" customWidth="1"/>
  </cols>
  <sheetData>
    <row r="1" spans="1:4" x14ac:dyDescent="0.25">
      <c r="A1" s="16" t="s">
        <v>174</v>
      </c>
      <c r="B1" s="16" t="s">
        <v>175</v>
      </c>
      <c r="C1" s="16" t="s">
        <v>176</v>
      </c>
      <c r="D1" s="16" t="s">
        <v>177</v>
      </c>
    </row>
    <row r="2" spans="1:4" x14ac:dyDescent="0.25">
      <c r="A2" t="s">
        <v>200</v>
      </c>
      <c r="B2" s="23" t="s">
        <v>201</v>
      </c>
      <c r="C2" t="s">
        <v>202</v>
      </c>
      <c r="D2" t="s">
        <v>203</v>
      </c>
    </row>
  </sheetData>
  <hyperlinks>
    <hyperlink ref="B2" r:id="rId1" display="https://doi.org/10.1021/acsomega.3c00676" xr:uid="{BAD21E2F-6F4B-4D2D-8E40-834270AA962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FC49-104A-4D35-A366-DFC0514F1264}">
  <dimension ref="A1:B2"/>
  <sheetViews>
    <sheetView workbookViewId="0">
      <selection activeCell="K24" sqref="K24"/>
    </sheetView>
  </sheetViews>
  <sheetFormatPr defaultRowHeight="15" x14ac:dyDescent="0.25"/>
  <cols>
    <col min="1" max="1" width="14.140625" bestFit="1" customWidth="1"/>
    <col min="2" max="2" width="11.140625" bestFit="1" customWidth="1"/>
  </cols>
  <sheetData>
    <row r="1" spans="1:2" x14ac:dyDescent="0.25">
      <c r="A1" s="18" t="s">
        <v>115</v>
      </c>
      <c r="B1" s="18" t="s">
        <v>174</v>
      </c>
    </row>
    <row r="2" spans="1:2" x14ac:dyDescent="0.25">
      <c r="A2" s="22">
        <v>95874</v>
      </c>
      <c r="B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B0C39-5890-452A-9692-CC96346CBBF3}">
  <dimension ref="A1:R32"/>
  <sheetViews>
    <sheetView workbookViewId="0">
      <selection activeCell="H2" sqref="H2"/>
    </sheetView>
  </sheetViews>
  <sheetFormatPr defaultRowHeight="15" x14ac:dyDescent="0.25"/>
  <cols>
    <col min="4" max="4" width="9.140625" style="5"/>
    <col min="10" max="10" width="9.140625" style="5"/>
  </cols>
  <sheetData>
    <row r="1" spans="1:18" x14ac:dyDescent="0.25">
      <c r="D1" s="24" t="s">
        <v>105</v>
      </c>
      <c r="E1" s="24"/>
      <c r="F1" s="24"/>
      <c r="G1" s="24"/>
      <c r="H1" s="24"/>
      <c r="I1" s="24"/>
      <c r="J1" s="24" t="s">
        <v>106</v>
      </c>
      <c r="K1" s="24"/>
      <c r="L1" s="24"/>
      <c r="M1" s="24"/>
      <c r="N1" s="24"/>
      <c r="O1" s="24"/>
    </row>
    <row r="2" spans="1:18" x14ac:dyDescent="0.25">
      <c r="D2" s="5" t="s">
        <v>37</v>
      </c>
      <c r="E2" t="s">
        <v>38</v>
      </c>
      <c r="F2" t="s">
        <v>90</v>
      </c>
      <c r="G2" s="6" t="s">
        <v>39</v>
      </c>
      <c r="H2" t="s">
        <v>40</v>
      </c>
      <c r="I2" t="s">
        <v>91</v>
      </c>
      <c r="J2" s="5" t="s">
        <v>37</v>
      </c>
      <c r="K2" t="s">
        <v>38</v>
      </c>
      <c r="L2" t="s">
        <v>90</v>
      </c>
      <c r="M2" s="6" t="s">
        <v>39</v>
      </c>
      <c r="N2" t="s">
        <v>40</v>
      </c>
      <c r="O2" t="s">
        <v>91</v>
      </c>
    </row>
    <row r="3" spans="1:18" x14ac:dyDescent="0.25">
      <c r="D3" s="24" t="s">
        <v>109</v>
      </c>
      <c r="E3" s="24"/>
      <c r="F3" s="24"/>
      <c r="G3" s="24"/>
      <c r="H3" s="24"/>
      <c r="I3" s="24"/>
      <c r="J3" s="24"/>
      <c r="K3" s="24"/>
      <c r="L3" s="24"/>
      <c r="M3" s="24"/>
      <c r="N3" s="24"/>
      <c r="O3" s="24"/>
    </row>
    <row r="4" spans="1:18" x14ac:dyDescent="0.25">
      <c r="A4" t="s">
        <v>92</v>
      </c>
      <c r="D4" s="5" t="s">
        <v>93</v>
      </c>
      <c r="E4" t="s">
        <v>53</v>
      </c>
      <c r="F4">
        <v>1.8</v>
      </c>
      <c r="G4">
        <v>0.45</v>
      </c>
      <c r="H4">
        <v>0.56000000000000005</v>
      </c>
      <c r="I4" t="s">
        <v>54</v>
      </c>
      <c r="J4" s="5" t="s">
        <v>100</v>
      </c>
      <c r="K4" t="s">
        <v>55</v>
      </c>
      <c r="L4">
        <v>2.9</v>
      </c>
      <c r="M4">
        <v>1.4</v>
      </c>
      <c r="N4">
        <v>0.6</v>
      </c>
      <c r="O4">
        <v>1.5</v>
      </c>
    </row>
    <row r="5" spans="1:18" x14ac:dyDescent="0.25">
      <c r="A5" t="s">
        <v>56</v>
      </c>
      <c r="D5" s="5" t="s">
        <v>94</v>
      </c>
      <c r="E5" t="s">
        <v>53</v>
      </c>
      <c r="F5">
        <v>4.3</v>
      </c>
      <c r="I5" t="s">
        <v>55</v>
      </c>
      <c r="J5" s="5" t="s">
        <v>57</v>
      </c>
      <c r="K5" t="s">
        <v>54</v>
      </c>
      <c r="L5">
        <v>20</v>
      </c>
      <c r="M5">
        <v>7.9</v>
      </c>
      <c r="N5">
        <v>6.9</v>
      </c>
      <c r="O5">
        <v>8.9</v>
      </c>
    </row>
    <row r="6" spans="1:18" x14ac:dyDescent="0.25">
      <c r="A6" t="s">
        <v>95</v>
      </c>
      <c r="D6" s="5" t="s">
        <v>58</v>
      </c>
      <c r="E6">
        <v>2.4E-2</v>
      </c>
      <c r="F6">
        <v>8.4000000000000005E-2</v>
      </c>
      <c r="G6">
        <v>4.3999999999999997E-2</v>
      </c>
      <c r="H6">
        <v>0.02</v>
      </c>
      <c r="I6">
        <v>0.04</v>
      </c>
      <c r="J6" s="5">
        <v>17989</v>
      </c>
      <c r="K6" t="s">
        <v>54</v>
      </c>
      <c r="L6">
        <v>26</v>
      </c>
      <c r="M6">
        <v>2.9</v>
      </c>
      <c r="N6">
        <v>5.5</v>
      </c>
      <c r="O6">
        <v>0.43</v>
      </c>
    </row>
    <row r="7" spans="1:18" x14ac:dyDescent="0.25">
      <c r="A7" t="s">
        <v>59</v>
      </c>
      <c r="D7" s="5" t="s">
        <v>58</v>
      </c>
      <c r="E7">
        <v>2.3E-2</v>
      </c>
      <c r="F7">
        <v>0.27</v>
      </c>
      <c r="G7">
        <v>0.13</v>
      </c>
      <c r="H7">
        <v>8.5999999999999993E-2</v>
      </c>
      <c r="I7">
        <v>0.15</v>
      </c>
      <c r="J7" s="5" t="s">
        <v>60</v>
      </c>
      <c r="K7" t="s">
        <v>61</v>
      </c>
      <c r="L7">
        <v>7.2</v>
      </c>
      <c r="M7">
        <v>0.26</v>
      </c>
      <c r="N7">
        <v>1.1000000000000001</v>
      </c>
      <c r="O7" t="s">
        <v>62</v>
      </c>
      <c r="R7" s="7" t="s">
        <v>114</v>
      </c>
    </row>
    <row r="8" spans="1:18" x14ac:dyDescent="0.25">
      <c r="A8" t="s">
        <v>36</v>
      </c>
      <c r="B8" t="s">
        <v>42</v>
      </c>
      <c r="C8" t="s">
        <v>107</v>
      </c>
      <c r="D8" s="24" t="s">
        <v>110</v>
      </c>
      <c r="E8" s="24"/>
      <c r="F8" s="24"/>
      <c r="G8" s="24"/>
      <c r="H8" s="24"/>
      <c r="I8" s="24"/>
      <c r="J8" s="24"/>
      <c r="K8" s="24"/>
      <c r="L8" s="24"/>
      <c r="M8" s="24"/>
      <c r="N8" s="24"/>
      <c r="O8" s="24"/>
      <c r="R8" t="s">
        <v>113</v>
      </c>
    </row>
    <row r="9" spans="1:18" x14ac:dyDescent="0.25">
      <c r="A9" t="s">
        <v>0</v>
      </c>
      <c r="B9">
        <v>529</v>
      </c>
      <c r="C9">
        <v>16.042999999999999</v>
      </c>
      <c r="D9" s="5" t="s">
        <v>58</v>
      </c>
      <c r="E9">
        <v>28</v>
      </c>
      <c r="F9">
        <v>97</v>
      </c>
      <c r="G9">
        <v>83</v>
      </c>
      <c r="H9">
        <v>83</v>
      </c>
      <c r="I9">
        <v>91</v>
      </c>
      <c r="J9" s="5" t="s">
        <v>63</v>
      </c>
      <c r="K9">
        <v>17</v>
      </c>
      <c r="L9">
        <v>98</v>
      </c>
      <c r="M9" s="6">
        <v>78</v>
      </c>
      <c r="N9">
        <v>78</v>
      </c>
      <c r="O9">
        <v>83</v>
      </c>
      <c r="Q9">
        <f>C9*M9/100</f>
        <v>12.513540000000001</v>
      </c>
      <c r="R9">
        <f t="shared" ref="R9:R16" si="0">Q9/$Q$32*100</f>
        <v>74.865121542785602</v>
      </c>
    </row>
    <row r="10" spans="1:18" x14ac:dyDescent="0.25">
      <c r="A10" t="s">
        <v>2</v>
      </c>
      <c r="B10">
        <v>438</v>
      </c>
      <c r="C10">
        <v>30.07</v>
      </c>
      <c r="D10" s="5" t="s">
        <v>58</v>
      </c>
      <c r="E10">
        <v>2.7</v>
      </c>
      <c r="F10">
        <v>29</v>
      </c>
      <c r="G10">
        <v>8.1999999999999993</v>
      </c>
      <c r="H10">
        <v>9.3000000000000007</v>
      </c>
      <c r="I10">
        <v>5.5</v>
      </c>
      <c r="J10" s="5" t="s">
        <v>101</v>
      </c>
      <c r="K10" t="s">
        <v>64</v>
      </c>
      <c r="L10">
        <v>20</v>
      </c>
      <c r="M10" s="6">
        <v>3.8</v>
      </c>
      <c r="N10">
        <v>4.7</v>
      </c>
      <c r="O10">
        <v>2.2000000000000002</v>
      </c>
      <c r="Q10">
        <f t="shared" ref="Q10:Q16" si="1">C10*M10/100</f>
        <v>1.14266</v>
      </c>
      <c r="R10">
        <f t="shared" si="0"/>
        <v>6.8362253832312359</v>
      </c>
    </row>
    <row r="11" spans="1:18" x14ac:dyDescent="0.25">
      <c r="A11" t="s">
        <v>3</v>
      </c>
      <c r="B11">
        <v>671</v>
      </c>
      <c r="C11">
        <v>44.097000000000001</v>
      </c>
      <c r="D11" s="5" t="s">
        <v>58</v>
      </c>
      <c r="E11">
        <v>0.18</v>
      </c>
      <c r="F11">
        <v>26</v>
      </c>
      <c r="G11">
        <v>4.8</v>
      </c>
      <c r="H11">
        <v>9.4</v>
      </c>
      <c r="I11">
        <v>1.5</v>
      </c>
      <c r="J11" s="5" t="s">
        <v>102</v>
      </c>
      <c r="K11" t="s">
        <v>46</v>
      </c>
      <c r="L11">
        <v>25</v>
      </c>
      <c r="M11" s="6">
        <v>2.5</v>
      </c>
      <c r="N11">
        <v>4.5999999999999996</v>
      </c>
      <c r="O11">
        <v>0.42</v>
      </c>
      <c r="Q11">
        <f t="shared" si="1"/>
        <v>1.102425</v>
      </c>
      <c r="R11">
        <f t="shared" si="0"/>
        <v>6.5955102726171333</v>
      </c>
    </row>
    <row r="12" spans="1:18" x14ac:dyDescent="0.25">
      <c r="A12" t="s">
        <v>5</v>
      </c>
      <c r="B12">
        <v>491</v>
      </c>
      <c r="C12">
        <v>58.124000000000002</v>
      </c>
      <c r="D12" s="5" t="s">
        <v>58</v>
      </c>
      <c r="E12">
        <v>1.7000000000000001E-2</v>
      </c>
      <c r="F12">
        <v>3.7</v>
      </c>
      <c r="G12">
        <v>0.73</v>
      </c>
      <c r="H12">
        <v>1.3</v>
      </c>
      <c r="I12">
        <v>0.22</v>
      </c>
      <c r="J12" s="5" t="s">
        <v>102</v>
      </c>
      <c r="K12" t="s">
        <v>46</v>
      </c>
      <c r="L12">
        <v>4.5999999999999996</v>
      </c>
      <c r="M12" s="6">
        <v>0.61</v>
      </c>
      <c r="N12">
        <v>1.1000000000000001</v>
      </c>
      <c r="O12">
        <v>0.1</v>
      </c>
      <c r="Q12">
        <f t="shared" si="1"/>
        <v>0.35455640000000005</v>
      </c>
      <c r="R12">
        <f t="shared" si="0"/>
        <v>2.1212149383605685</v>
      </c>
    </row>
    <row r="13" spans="1:18" x14ac:dyDescent="0.25">
      <c r="A13" t="s">
        <v>6</v>
      </c>
      <c r="B13">
        <v>592</v>
      </c>
      <c r="C13">
        <v>58.124000000000002</v>
      </c>
      <c r="D13" s="5" t="s">
        <v>58</v>
      </c>
      <c r="E13">
        <v>2.5000000000000001E-2</v>
      </c>
      <c r="F13">
        <v>8.5</v>
      </c>
      <c r="G13">
        <v>1.5</v>
      </c>
      <c r="H13">
        <v>3.1</v>
      </c>
      <c r="I13">
        <v>0.33</v>
      </c>
      <c r="J13" s="5" t="s">
        <v>100</v>
      </c>
      <c r="K13" t="s">
        <v>46</v>
      </c>
      <c r="L13">
        <v>10</v>
      </c>
      <c r="M13" s="6">
        <v>1.2</v>
      </c>
      <c r="N13">
        <v>2.2000000000000002</v>
      </c>
      <c r="O13">
        <v>0.13</v>
      </c>
      <c r="Q13">
        <f t="shared" si="1"/>
        <v>0.697488</v>
      </c>
      <c r="R13">
        <f t="shared" si="0"/>
        <v>4.1728818459552164</v>
      </c>
    </row>
    <row r="14" spans="1:18" x14ac:dyDescent="0.25">
      <c r="A14" t="s">
        <v>7</v>
      </c>
      <c r="B14">
        <v>127</v>
      </c>
      <c r="C14">
        <v>72.150999999999996</v>
      </c>
      <c r="D14" s="5" t="s">
        <v>58</v>
      </c>
      <c r="E14">
        <v>4.4999999999999997E-3</v>
      </c>
      <c r="F14">
        <v>1.0999999999999999E-2</v>
      </c>
      <c r="G14">
        <v>1.2E-2</v>
      </c>
      <c r="H14">
        <v>1.2E-2</v>
      </c>
      <c r="I14">
        <v>8.6999999999999994E-3</v>
      </c>
      <c r="J14" s="5" t="s">
        <v>65</v>
      </c>
      <c r="K14" t="s">
        <v>66</v>
      </c>
      <c r="L14">
        <v>0.1</v>
      </c>
      <c r="M14" s="6">
        <v>9.1999999999999998E-3</v>
      </c>
      <c r="N14">
        <v>1.7000000000000001E-2</v>
      </c>
      <c r="O14" t="s">
        <v>67</v>
      </c>
      <c r="Q14">
        <f t="shared" si="1"/>
        <v>6.6378919999999994E-3</v>
      </c>
      <c r="R14">
        <f t="shared" si="0"/>
        <v>3.9712710501415595E-2</v>
      </c>
    </row>
    <row r="15" spans="1:18" x14ac:dyDescent="0.25">
      <c r="A15" t="s">
        <v>9</v>
      </c>
      <c r="B15">
        <v>508</v>
      </c>
      <c r="C15">
        <v>72.150999999999996</v>
      </c>
      <c r="D15" s="5" t="s">
        <v>58</v>
      </c>
      <c r="E15">
        <v>8.6999999999999994E-3</v>
      </c>
      <c r="F15">
        <v>1.9</v>
      </c>
      <c r="G15">
        <v>0.37</v>
      </c>
      <c r="H15">
        <v>0.68</v>
      </c>
      <c r="I15">
        <v>0.15</v>
      </c>
      <c r="J15" s="5" t="s">
        <v>103</v>
      </c>
      <c r="K15" t="s">
        <v>46</v>
      </c>
      <c r="L15">
        <v>5.5</v>
      </c>
      <c r="M15" s="6">
        <v>0.54</v>
      </c>
      <c r="N15">
        <v>1</v>
      </c>
      <c r="O15">
        <v>5.8000000000000003E-2</v>
      </c>
      <c r="Q15">
        <f t="shared" si="1"/>
        <v>0.3896154</v>
      </c>
      <c r="R15">
        <f t="shared" si="0"/>
        <v>2.3309634424743937</v>
      </c>
    </row>
    <row r="16" spans="1:18" x14ac:dyDescent="0.25">
      <c r="A16" t="s">
        <v>10</v>
      </c>
      <c r="B16">
        <v>605</v>
      </c>
      <c r="C16">
        <v>72.150999999999996</v>
      </c>
      <c r="D16" s="5" t="s">
        <v>58</v>
      </c>
      <c r="E16">
        <v>2E-3</v>
      </c>
      <c r="F16">
        <v>1.5</v>
      </c>
      <c r="G16">
        <v>0.28999999999999998</v>
      </c>
      <c r="H16">
        <v>0.54</v>
      </c>
      <c r="I16">
        <v>0.12</v>
      </c>
      <c r="J16" s="5" t="s">
        <v>68</v>
      </c>
      <c r="K16" t="s">
        <v>66</v>
      </c>
      <c r="L16">
        <v>4.7</v>
      </c>
      <c r="M16" s="6">
        <v>0.43</v>
      </c>
      <c r="N16">
        <v>0.83</v>
      </c>
      <c r="O16">
        <v>4.2000000000000003E-2</v>
      </c>
      <c r="Q16">
        <f t="shared" si="1"/>
        <v>0.31024929999999995</v>
      </c>
      <c r="R16">
        <f t="shared" si="0"/>
        <v>1.8561375560444244</v>
      </c>
    </row>
    <row r="17" spans="1:18" x14ac:dyDescent="0.25">
      <c r="A17" s="6" t="s">
        <v>69</v>
      </c>
      <c r="B17" s="6"/>
      <c r="C17" s="6"/>
      <c r="D17" s="5" t="s">
        <v>96</v>
      </c>
      <c r="E17" t="s">
        <v>61</v>
      </c>
      <c r="F17">
        <v>1.5</v>
      </c>
      <c r="G17">
        <v>0.34</v>
      </c>
      <c r="H17">
        <v>0.48</v>
      </c>
      <c r="I17">
        <v>0.15</v>
      </c>
      <c r="J17" s="5" t="s">
        <v>70</v>
      </c>
      <c r="K17" t="s">
        <v>61</v>
      </c>
      <c r="L17">
        <v>6.2</v>
      </c>
      <c r="M17">
        <v>0.67</v>
      </c>
      <c r="N17">
        <v>1.2</v>
      </c>
      <c r="O17">
        <v>0.13</v>
      </c>
    </row>
    <row r="18" spans="1:18" x14ac:dyDescent="0.25">
      <c r="D18" s="24" t="s">
        <v>111</v>
      </c>
      <c r="E18" s="24"/>
      <c r="F18" s="24"/>
      <c r="G18" s="24"/>
      <c r="H18" s="24"/>
      <c r="I18" s="24"/>
      <c r="J18" s="24"/>
      <c r="K18" s="24"/>
      <c r="L18" s="24"/>
      <c r="M18" s="24"/>
      <c r="N18" s="24"/>
      <c r="O18" s="24"/>
    </row>
    <row r="19" spans="1:18" x14ac:dyDescent="0.25">
      <c r="A19" s="6" t="s">
        <v>12</v>
      </c>
      <c r="B19" s="6">
        <v>601</v>
      </c>
      <c r="C19" s="6">
        <v>86.177999999999997</v>
      </c>
      <c r="D19" s="5" t="s">
        <v>58</v>
      </c>
      <c r="E19">
        <v>1.8</v>
      </c>
      <c r="F19">
        <v>3900</v>
      </c>
      <c r="G19">
        <v>790</v>
      </c>
      <c r="H19">
        <v>1400</v>
      </c>
      <c r="I19">
        <v>310</v>
      </c>
      <c r="J19" s="5" t="s">
        <v>101</v>
      </c>
      <c r="K19" t="s">
        <v>71</v>
      </c>
      <c r="L19">
        <v>14000</v>
      </c>
      <c r="M19">
        <v>1400</v>
      </c>
      <c r="N19">
        <v>2400</v>
      </c>
      <c r="O19">
        <v>160</v>
      </c>
      <c r="Q19">
        <f>C19*M19/1000000</f>
        <v>0.1206492</v>
      </c>
      <c r="R19">
        <f t="shared" ref="R19:R32" si="2">Q19/$Q$32*100</f>
        <v>0.72181149555120672</v>
      </c>
    </row>
    <row r="20" spans="1:18" x14ac:dyDescent="0.25">
      <c r="A20" t="s">
        <v>14</v>
      </c>
      <c r="B20">
        <v>385</v>
      </c>
      <c r="C20">
        <v>84.162000000000006</v>
      </c>
      <c r="D20" s="5" t="s">
        <v>58</v>
      </c>
      <c r="E20">
        <v>0.38</v>
      </c>
      <c r="F20">
        <v>780</v>
      </c>
      <c r="G20">
        <v>180</v>
      </c>
      <c r="H20">
        <v>270</v>
      </c>
      <c r="I20">
        <v>79</v>
      </c>
      <c r="J20" s="5" t="s">
        <v>101</v>
      </c>
      <c r="K20" t="s">
        <v>71</v>
      </c>
      <c r="L20">
        <v>2700</v>
      </c>
      <c r="M20">
        <v>340</v>
      </c>
      <c r="N20">
        <v>533</v>
      </c>
      <c r="O20">
        <v>56</v>
      </c>
      <c r="Q20">
        <f t="shared" ref="Q20:Q31" si="3">C20*M20/1000000</f>
        <v>2.8615080000000001E-2</v>
      </c>
      <c r="R20">
        <f t="shared" si="2"/>
        <v>0.17119627556682868</v>
      </c>
    </row>
    <row r="21" spans="1:18" x14ac:dyDescent="0.25">
      <c r="A21" t="s">
        <v>15</v>
      </c>
      <c r="B21" s="6">
        <v>600</v>
      </c>
      <c r="C21" s="6">
        <v>100.205</v>
      </c>
      <c r="D21" s="5" t="s">
        <v>58</v>
      </c>
      <c r="E21">
        <v>0.32</v>
      </c>
      <c r="F21">
        <v>1000</v>
      </c>
      <c r="G21">
        <v>232</v>
      </c>
      <c r="H21">
        <v>350</v>
      </c>
      <c r="I21">
        <v>94</v>
      </c>
      <c r="J21" s="5" t="s">
        <v>104</v>
      </c>
      <c r="K21" t="s">
        <v>71</v>
      </c>
      <c r="L21">
        <v>2400</v>
      </c>
      <c r="M21">
        <v>400</v>
      </c>
      <c r="N21">
        <v>570</v>
      </c>
      <c r="O21">
        <v>79</v>
      </c>
      <c r="Q21">
        <f t="shared" si="3"/>
        <v>4.0082E-2</v>
      </c>
      <c r="R21">
        <f t="shared" si="2"/>
        <v>0.23979975304173978</v>
      </c>
    </row>
    <row r="22" spans="1:18" x14ac:dyDescent="0.25">
      <c r="A22" t="s">
        <v>17</v>
      </c>
      <c r="B22">
        <v>302</v>
      </c>
      <c r="C22">
        <v>78.114000000000004</v>
      </c>
      <c r="D22" s="5" t="s">
        <v>96</v>
      </c>
      <c r="E22" t="s">
        <v>72</v>
      </c>
      <c r="F22">
        <v>170</v>
      </c>
      <c r="G22">
        <v>33</v>
      </c>
      <c r="H22">
        <v>56</v>
      </c>
      <c r="I22">
        <v>12</v>
      </c>
      <c r="J22" s="5" t="s">
        <v>73</v>
      </c>
      <c r="K22" t="s">
        <v>71</v>
      </c>
      <c r="L22">
        <v>250</v>
      </c>
      <c r="M22">
        <v>36</v>
      </c>
      <c r="N22">
        <v>65</v>
      </c>
      <c r="O22">
        <v>2.8</v>
      </c>
      <c r="Q22">
        <f t="shared" si="3"/>
        <v>2.8121040000000002E-3</v>
      </c>
      <c r="R22">
        <f t="shared" si="2"/>
        <v>1.682405680174863E-2</v>
      </c>
    </row>
    <row r="23" spans="1:18" x14ac:dyDescent="0.25">
      <c r="A23" t="s">
        <v>19</v>
      </c>
      <c r="B23" s="6">
        <v>717</v>
      </c>
      <c r="C23" s="6">
        <v>92.141000000000005</v>
      </c>
      <c r="D23" s="5" t="s">
        <v>96</v>
      </c>
      <c r="E23" t="s">
        <v>72</v>
      </c>
      <c r="F23">
        <v>180</v>
      </c>
      <c r="G23">
        <v>36</v>
      </c>
      <c r="H23">
        <v>59</v>
      </c>
      <c r="I23">
        <v>16</v>
      </c>
      <c r="J23" s="5" t="s">
        <v>74</v>
      </c>
      <c r="K23" t="s">
        <v>71</v>
      </c>
      <c r="L23">
        <v>250</v>
      </c>
      <c r="M23">
        <v>21</v>
      </c>
      <c r="N23">
        <v>50</v>
      </c>
      <c r="O23" t="s">
        <v>75</v>
      </c>
      <c r="Q23">
        <f t="shared" si="3"/>
        <v>1.934961E-3</v>
      </c>
      <c r="R23">
        <f t="shared" si="2"/>
        <v>1.1576347735776604E-2</v>
      </c>
    </row>
    <row r="24" spans="1:18" x14ac:dyDescent="0.25">
      <c r="A24" t="s">
        <v>21</v>
      </c>
      <c r="B24">
        <v>449</v>
      </c>
      <c r="C24">
        <v>106.16800000000001</v>
      </c>
      <c r="D24" s="5" t="s">
        <v>97</v>
      </c>
      <c r="E24" t="s">
        <v>72</v>
      </c>
      <c r="F24" t="s">
        <v>76</v>
      </c>
      <c r="I24" t="s">
        <v>77</v>
      </c>
      <c r="J24" s="5" t="s">
        <v>78</v>
      </c>
      <c r="K24" t="s">
        <v>71</v>
      </c>
      <c r="L24">
        <v>40</v>
      </c>
      <c r="M24">
        <v>2.7</v>
      </c>
      <c r="N24">
        <v>7.7</v>
      </c>
      <c r="O24" t="s">
        <v>79</v>
      </c>
      <c r="Q24">
        <f t="shared" si="3"/>
        <v>2.8665360000000004E-4</v>
      </c>
      <c r="R24">
        <f t="shared" si="2"/>
        <v>1.7149708719256937E-3</v>
      </c>
    </row>
    <row r="25" spans="1:18" x14ac:dyDescent="0.25">
      <c r="A25" t="s">
        <v>80</v>
      </c>
      <c r="B25" s="6">
        <v>522</v>
      </c>
      <c r="C25" s="6">
        <v>106.16800000000001</v>
      </c>
      <c r="D25" s="5" t="s">
        <v>98</v>
      </c>
      <c r="E25" t="s">
        <v>72</v>
      </c>
      <c r="F25">
        <v>58</v>
      </c>
      <c r="G25">
        <v>12</v>
      </c>
      <c r="H25">
        <v>19</v>
      </c>
      <c r="I25">
        <v>5.3</v>
      </c>
      <c r="J25" s="5" t="s">
        <v>81</v>
      </c>
      <c r="K25" t="s">
        <v>71</v>
      </c>
      <c r="L25">
        <v>340</v>
      </c>
      <c r="M25">
        <v>22</v>
      </c>
      <c r="N25">
        <v>57</v>
      </c>
      <c r="O25" t="s">
        <v>75</v>
      </c>
      <c r="Q25">
        <f t="shared" si="3"/>
        <v>2.335696E-3</v>
      </c>
      <c r="R25">
        <f t="shared" si="2"/>
        <v>1.3973836734209355E-2</v>
      </c>
    </row>
    <row r="26" spans="1:18" x14ac:dyDescent="0.25">
      <c r="A26" t="s">
        <v>82</v>
      </c>
      <c r="B26">
        <v>620</v>
      </c>
      <c r="C26">
        <v>106.16800000000001</v>
      </c>
      <c r="D26" s="5" t="s">
        <v>99</v>
      </c>
      <c r="E26" t="s">
        <v>72</v>
      </c>
      <c r="F26">
        <v>3.2</v>
      </c>
      <c r="I26" t="s">
        <v>83</v>
      </c>
      <c r="J26" s="5" t="s">
        <v>60</v>
      </c>
      <c r="K26" t="s">
        <v>71</v>
      </c>
      <c r="L26">
        <v>55</v>
      </c>
      <c r="M26">
        <v>4.2</v>
      </c>
      <c r="N26">
        <v>10</v>
      </c>
      <c r="O26" t="s">
        <v>84</v>
      </c>
      <c r="Q26">
        <f t="shared" si="3"/>
        <v>4.4590560000000006E-4</v>
      </c>
      <c r="R26">
        <f t="shared" si="2"/>
        <v>2.6677324674399682E-3</v>
      </c>
    </row>
    <row r="27" spans="1:18" x14ac:dyDescent="0.25">
      <c r="A27" t="s">
        <v>27</v>
      </c>
      <c r="B27" s="6">
        <v>44</v>
      </c>
      <c r="D27" s="5" t="s">
        <v>97</v>
      </c>
      <c r="E27" t="s">
        <v>72</v>
      </c>
      <c r="F27" t="s">
        <v>76</v>
      </c>
      <c r="I27" t="s">
        <v>77</v>
      </c>
      <c r="J27" s="5" t="s">
        <v>85</v>
      </c>
      <c r="K27" t="s">
        <v>71</v>
      </c>
      <c r="L27">
        <v>30</v>
      </c>
      <c r="M27">
        <v>1.8</v>
      </c>
      <c r="N27">
        <v>4.9000000000000004</v>
      </c>
      <c r="O27" t="s">
        <v>84</v>
      </c>
      <c r="Q27">
        <f t="shared" si="3"/>
        <v>0</v>
      </c>
      <c r="R27">
        <f t="shared" si="2"/>
        <v>0</v>
      </c>
    </row>
    <row r="28" spans="1:18" x14ac:dyDescent="0.25">
      <c r="A28" t="s">
        <v>29</v>
      </c>
      <c r="B28">
        <v>30</v>
      </c>
      <c r="C28">
        <v>120.19499999999999</v>
      </c>
      <c r="D28" s="5" t="s">
        <v>97</v>
      </c>
      <c r="E28" t="s">
        <v>72</v>
      </c>
      <c r="F28" t="s">
        <v>76</v>
      </c>
      <c r="I28" t="s">
        <v>77</v>
      </c>
      <c r="J28" s="5" t="s">
        <v>86</v>
      </c>
      <c r="K28" t="s">
        <v>71</v>
      </c>
      <c r="L28">
        <v>40</v>
      </c>
      <c r="M28">
        <v>1.6</v>
      </c>
      <c r="N28">
        <v>6.2</v>
      </c>
      <c r="O28" t="s">
        <v>87</v>
      </c>
      <c r="Q28">
        <f t="shared" si="3"/>
        <v>1.9231200000000001E-4</v>
      </c>
      <c r="R28">
        <f t="shared" si="2"/>
        <v>1.1505506238950916E-3</v>
      </c>
    </row>
    <row r="29" spans="1:18" x14ac:dyDescent="0.25">
      <c r="A29" t="s">
        <v>31</v>
      </c>
      <c r="B29">
        <v>94</v>
      </c>
      <c r="C29">
        <v>120.19499999999999</v>
      </c>
      <c r="D29" s="5" t="s">
        <v>97</v>
      </c>
      <c r="E29" t="s">
        <v>72</v>
      </c>
      <c r="F29" t="s">
        <v>76</v>
      </c>
      <c r="I29" t="s">
        <v>77</v>
      </c>
      <c r="J29" s="5" t="s">
        <v>86</v>
      </c>
      <c r="K29" t="s">
        <v>71</v>
      </c>
      <c r="L29">
        <v>30</v>
      </c>
      <c r="M29">
        <v>1.6</v>
      </c>
      <c r="N29">
        <v>4.8</v>
      </c>
      <c r="O29" t="s">
        <v>87</v>
      </c>
      <c r="Q29">
        <f t="shared" si="3"/>
        <v>1.9231200000000001E-4</v>
      </c>
      <c r="R29">
        <f t="shared" si="2"/>
        <v>1.1505506238950916E-3</v>
      </c>
    </row>
    <row r="30" spans="1:18" x14ac:dyDescent="0.25">
      <c r="A30" t="s">
        <v>32</v>
      </c>
      <c r="B30">
        <v>608</v>
      </c>
      <c r="C30">
        <v>120.19499999999999</v>
      </c>
      <c r="D30" s="5" t="s">
        <v>97</v>
      </c>
      <c r="E30" t="s">
        <v>72</v>
      </c>
      <c r="F30" t="s">
        <v>76</v>
      </c>
      <c r="I30" t="s">
        <v>77</v>
      </c>
      <c r="J30" s="5" t="s">
        <v>88</v>
      </c>
      <c r="K30" t="s">
        <v>71</v>
      </c>
      <c r="L30">
        <v>5.7</v>
      </c>
      <c r="M30">
        <v>0.26</v>
      </c>
      <c r="N30">
        <v>0.99</v>
      </c>
      <c r="O30" t="s">
        <v>79</v>
      </c>
      <c r="Q30">
        <f t="shared" si="3"/>
        <v>3.1250699999999995E-5</v>
      </c>
      <c r="R30">
        <f t="shared" si="2"/>
        <v>1.8696447638295234E-4</v>
      </c>
    </row>
    <row r="31" spans="1:18" x14ac:dyDescent="0.25">
      <c r="A31" t="s">
        <v>34</v>
      </c>
      <c r="B31">
        <v>514</v>
      </c>
      <c r="C31">
        <v>120.19499999999999</v>
      </c>
      <c r="D31" s="5" t="s">
        <v>97</v>
      </c>
      <c r="E31" t="s">
        <v>72</v>
      </c>
      <c r="F31" t="s">
        <v>76</v>
      </c>
      <c r="I31" t="s">
        <v>77</v>
      </c>
      <c r="J31" s="5" t="s">
        <v>89</v>
      </c>
      <c r="K31" t="s">
        <v>71</v>
      </c>
      <c r="L31">
        <v>5.5</v>
      </c>
      <c r="M31">
        <v>0.25</v>
      </c>
      <c r="N31">
        <v>0.93</v>
      </c>
      <c r="O31" t="s">
        <v>28</v>
      </c>
      <c r="Q31">
        <f t="shared" si="3"/>
        <v>3.0048749999999999E-5</v>
      </c>
      <c r="R31">
        <f t="shared" si="2"/>
        <v>1.7977353498360805E-4</v>
      </c>
    </row>
    <row r="32" spans="1:18" x14ac:dyDescent="0.25">
      <c r="Q32">
        <f>SUM(Q9:Q31)</f>
        <v>16.714779515649997</v>
      </c>
      <c r="R32">
        <f t="shared" si="2"/>
        <v>100</v>
      </c>
    </row>
  </sheetData>
  <mergeCells count="5">
    <mergeCell ref="D1:I1"/>
    <mergeCell ref="J1:O1"/>
    <mergeCell ref="D3:O3"/>
    <mergeCell ref="D8:O8"/>
    <mergeCell ref="D18:O18"/>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8" ma:contentTypeDescription="Create a new document." ma:contentTypeScope="" ma:versionID="28cd28ad0590a9f2931ea91c29fed28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52069c917f3ead645295d34235ca68b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element ref="ns6:lcf76f155ced4ddcb4097134ff3c332f" minOccurs="0"/>
                <xsd:element ref="ns6:MediaServiceGenerationTime" minOccurs="0"/>
                <xsd:element ref="ns6:MediaServiceEventHashCode"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element name="lcf76f155ced4ddcb4097134ff3c332f" ma:index="46"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GenerationTime" ma:index="47" nillable="true" ma:displayName="MediaServiceGenerationTime" ma:hidden="true" ma:internalName="MediaServiceGenerationTime" ma:readOnly="true">
      <xsd:simpleType>
        <xsd:restriction base="dms:Text"/>
      </xsd:simpleType>
    </xsd:element>
    <xsd:element name="MediaServiceEventHashCode" ma:index="48" nillable="true" ma:displayName="MediaServiceEventHashCode" ma:hidden="true" ma:internalName="MediaServiceEventHashCode" ma:readOnly="true">
      <xsd:simpleType>
        <xsd:restriction base="dms:Text"/>
      </xsd:simple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2023-07-24T19:58:28+00:00</Document_x0020_Creation_x0020_Date>
    <EPA_x0020_Office xmlns="4ffa91fb-a0ff-4ac5-b2db-65c790d184a4" xsi:nil="true"/>
    <lcf76f155ced4ddcb4097134ff3c332f xmlns="8f75adca-0fe3-4657-b07a-186b256b984e">
      <Terms xmlns="http://schemas.microsoft.com/office/infopath/2007/PartnerControls"/>
    </lcf76f155ced4ddcb4097134ff3c332f>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Props1.xml><?xml version="1.0" encoding="utf-8"?>
<ds:datastoreItem xmlns:ds="http://schemas.openxmlformats.org/officeDocument/2006/customXml" ds:itemID="{9F1EA541-E25F-4788-B9FE-858EE8AD6974}"/>
</file>

<file path=customXml/itemProps2.xml><?xml version="1.0" encoding="utf-8"?>
<ds:datastoreItem xmlns:ds="http://schemas.openxmlformats.org/officeDocument/2006/customXml" ds:itemID="{86813459-1E4F-46E6-AAB7-BC564AABB3B3}"/>
</file>

<file path=customXml/itemProps3.xml><?xml version="1.0" encoding="utf-8"?>
<ds:datastoreItem xmlns:ds="http://schemas.openxmlformats.org/officeDocument/2006/customXml" ds:itemID="{868B55D8-76F8-4239-B238-56B35EA39558}"/>
</file>

<file path=customXml/itemProps4.xml><?xml version="1.0" encoding="utf-8"?>
<ds:datastoreItem xmlns:ds="http://schemas.openxmlformats.org/officeDocument/2006/customXml" ds:itemID="{FB30C00A-ACA8-49BB-8E2B-16683DB340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Abandoned wells</vt:lpstr>
      <vt:lpstr>PROFILES</vt:lpstr>
      <vt:lpstr>SPECIES</vt:lpstr>
      <vt:lpstr>REFERENCE</vt:lpstr>
      <vt:lpstr>PROFILE_REFERENCE_CROSSWALK</vt:lpstr>
      <vt:lpstr>Active wells</vt:lpstr>
    </vt:vector>
  </TitlesOfParts>
  <Company>Abt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2023-06-24T16:03:48Z</dcterms:created>
  <dcterms:modified xsi:type="dcterms:W3CDTF">2023-07-22T17:24:04Z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ies>
</file>