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9A0D588-EEDF-4199-B053-B78EB6364081}" xr6:coauthVersionLast="47" xr6:coauthVersionMax="47" xr10:uidLastSave="{00000000-0000-0000-0000-000000000000}"/>
  <bookViews>
    <workbookView xWindow="-120" yWindow="-16320" windowWidth="29040" windowHeight="15840" tabRatio="819" firstSheet="4" activeTab="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6" l="1"/>
  <c r="H32" i="6"/>
  <c r="CJ18" i="8"/>
  <c r="CJ17" i="8"/>
  <c r="CJ16" i="8"/>
  <c r="CJ15" i="8"/>
  <c r="CJ14" i="8"/>
  <c r="AE15" i="8"/>
  <c r="AE16" i="8"/>
  <c r="AE17" i="8"/>
  <c r="AE18" i="8"/>
  <c r="AE14" i="8"/>
  <c r="Z18" i="8"/>
  <c r="Z17" i="8"/>
  <c r="Z16" i="8"/>
  <c r="Z15" i="8"/>
  <c r="Z14" i="8"/>
  <c r="F18" i="8"/>
  <c r="E18" i="8"/>
  <c r="F17" i="8"/>
  <c r="E17" i="8"/>
  <c r="F16" i="8"/>
  <c r="E16" i="8"/>
  <c r="F15" i="8"/>
  <c r="E15" i="8"/>
  <c r="F14" i="8"/>
  <c r="E14" i="8"/>
  <c r="AL14" i="12"/>
  <c r="AS22" i="10"/>
  <c r="AT22" i="10"/>
  <c r="AS21" i="10"/>
  <c r="AT21" i="10"/>
  <c r="H22" i="10"/>
  <c r="G22" i="10"/>
  <c r="H20" i="10"/>
  <c r="G20" i="10"/>
  <c r="H18" i="10"/>
  <c r="G18" i="10"/>
  <c r="H16" i="10"/>
  <c r="G16" i="10"/>
  <c r="H14" i="10"/>
  <c r="G14" i="10"/>
  <c r="H12" i="10"/>
  <c r="G12" i="10"/>
  <c r="AT20" i="10"/>
  <c r="AS20" i="10"/>
  <c r="H19" i="10"/>
  <c r="AT19" i="10" s="1"/>
  <c r="G19" i="10"/>
  <c r="AS19" i="10" s="1"/>
  <c r="AT18" i="10"/>
  <c r="AS18" i="10"/>
  <c r="H17" i="10"/>
  <c r="AT17" i="10" s="1"/>
  <c r="G17" i="10"/>
  <c r="AS17" i="10" s="1"/>
  <c r="AT16" i="10"/>
  <c r="AS16" i="10"/>
  <c r="H15" i="10"/>
  <c r="AT15" i="10" s="1"/>
  <c r="G15" i="10"/>
  <c r="AS15" i="10" s="1"/>
  <c r="AT14" i="10"/>
  <c r="AS14" i="10"/>
  <c r="H13" i="10"/>
  <c r="AT13" i="10" s="1"/>
  <c r="G13" i="10"/>
  <c r="AS13" i="10" s="1"/>
  <c r="AT12" i="10"/>
  <c r="AS12" i="10"/>
  <c r="AT11" i="10"/>
  <c r="AS11" i="10"/>
  <c r="H11" i="10"/>
  <c r="G11" i="10"/>
  <c r="CS18" i="8"/>
  <c r="CN18" i="8"/>
  <c r="CO18" i="8"/>
  <c r="CS17" i="8"/>
  <c r="CN17" i="8"/>
  <c r="CO17" i="8"/>
  <c r="CS16" i="8"/>
  <c r="CN16" i="8"/>
  <c r="CO16" i="8"/>
  <c r="CS15" i="8"/>
  <c r="CN15" i="8"/>
  <c r="CO15" i="8"/>
  <c r="CS14" i="8"/>
  <c r="CN14" i="8"/>
  <c r="CO14" i="8" s="1"/>
  <c r="BZ18" i="8"/>
  <c r="BZ17" i="8"/>
  <c r="BZ16" i="8"/>
  <c r="BZ15" i="8"/>
  <c r="BZ14" i="8"/>
  <c r="BM15" i="8"/>
  <c r="BM16" i="8"/>
  <c r="BM17" i="8"/>
  <c r="BM18" i="8"/>
  <c r="BM14" i="8"/>
  <c r="N12" i="6"/>
  <c r="N11" i="6"/>
  <c r="H12" i="6"/>
  <c r="H11" i="6"/>
  <c r="AQ14" i="7"/>
  <c r="AP14" i="7"/>
  <c r="CB14" i="7"/>
  <c r="K14" i="7"/>
  <c r="J14" i="7"/>
  <c r="CD14" i="7"/>
  <c r="CG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<sst xmlns="http://schemas.openxmlformats.org/spreadsheetml/2006/main" count="5474" uniqueCount="977">
  <si>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</si>
  <si>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</si>
  <si>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</si>
  <si>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</si>
  <si>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</si>
  <si>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</si>
  <si>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</si>
  <si>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</si>
  <si>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</si>
  <si>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</si>
  <si>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</si>
  <si>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</si>
  <si>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</si>
  <si>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</si>
  <si>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</si>
  <si>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</si>
  <si>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</si>
  <si>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</si>
  <si>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</si>
  <si>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</si>
  <si>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</si>
  <si>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</si>
  <si>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</si>
  <si>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</si>
  <si>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</si>
  <si>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</si>
  <si>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</si>
  <si>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</si>
  <si>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</si>
  <si>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</si>
  <si>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</si>
  <si>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</si>
  <si>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</si>
  <si>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</si>
  <si>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</si>
  <si>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</si>
  <si>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</si>
  <si>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</si>
  <si>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</si>
  <si>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</si>
  <si>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</si>
  <si>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</si>
  <si>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</si>
  <si>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</si>
  <si>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</si>
  <si>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</si>
  <si>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</si>
  <si>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</si>
  <si>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</si>
  <si>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</si>
  <si>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</si>
  <si>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</si>
  <si>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</si>
  <si>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</si>
  <si>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</si>
  <si>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</si>
  <si>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</si>
  <si>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</si>
  <si>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</si>
  <si>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</si>
  <si>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</si>
  <si>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</si>
  <si>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</si>
  <si>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</si>
  <si>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</si>
  <si>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</si>
  <si>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</si>
  <si>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</si>
  <si>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</si>
  <si>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</si>
  <si>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</si>
  <si>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</si>
  <si>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</si>
  <si>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</si>
  <si>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</si>
  <si>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</si>
  <si>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</si>
  <si>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</si>
  <si>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</si>
  <si>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</si>
  <si>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</si>
  <si>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</si>
  <si>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</si>
  <si>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</si>
  <si>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</si>
  <si>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</si>
  <si>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</si>
  <si>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</si>
  <si>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</si>
  <si>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</si>
  <si>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</si>
  <si>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</si>
  <si>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</si>
  <si>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</si>
  <si>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</si>
  <si>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</si>
  <si>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</si>
  <si>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</si>
  <si>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</si>
  <si>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</si>
  <si>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</si>
  <si>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</si>
  <si>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</si>
  <si>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</si>
  <si>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</si>
  <si>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</si>
  <si>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</si>
  <si>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</si>
  <si>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</si>
  <si>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</si>
  <si>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</si>
  <si>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</si>
  <si>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</si>
  <si>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</si>
  <si>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</si>
  <si>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</si>
  <si>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</si>
  <si>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</si>
  <si>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</si>
  <si>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</si>
  <si>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</si>
  <si>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</si>
  <si>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</si>
  <si>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</si>
  <si>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</si>
  <si>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</si>
  <si>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</si>
  <si>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</si>
  <si>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</si>
  <si>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</si>
  <si>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</si>
  <si>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</si>
  <si>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</si>
  <si>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</si>
  <si>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</si>
  <si>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</si>
  <si>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</si>
  <si>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</si>
  <si>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</si>
  <si>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</si>
  <si>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</si>
  <si>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</si>
  <si>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</si>
  <si>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</si>
  <si>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</si>
  <si>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</si>
  <si>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</si>
  <si>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</si>
  <si>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</si>
  <si>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</si>
  <si>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</si>
  <si>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</si>
  <si>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</si>
  <si>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</si>
  <si>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</si>
  <si>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</si>
  <si>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</si>
  <si>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</si>
  <si>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</si>
  <si>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</si>
  <si>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</si>
  <si>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</si>
  <si>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</si>
  <si>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</si>
  <si>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</si>
  <si>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</si>
  <si>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</si>
  <si>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</si>
  <si>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</si>
  <si>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</si>
  <si>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</si>
  <si>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</si>
  <si>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</si>
  <si>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</si>
  <si>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</si>
  <si>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</si>
  <si>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</si>
  <si>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</si>
  <si>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</si>
  <si>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</si>
  <si>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</si>
  <si>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</si>
  <si>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</si>
  <si>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</si>
  <si>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</si>
  <si>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</si>
  <si>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</si>
  <si>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</si>
  <si>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</si>
  <si>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</si>
  <si>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</si>
  <si>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</si>
  <si>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</si>
  <si>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</si>
  <si>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</si>
  <si>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</si>
  <si>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</si>
  <si>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</si>
  <si>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</si>
  <si>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</si>
  <si>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</si>
  <si>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</si>
  <si>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</si>
  <si>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</si>
  <si>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</si>
  <si>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</si>
  <si>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</si>
  <si>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</si>
  <si>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</si>
  <si>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</si>
  <si>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</si>
  <si>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</si>
  <si>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</si>
  <si>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</si>
  <si>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</si>
  <si>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</si>
  <si>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</si>
  <si>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</si>
  <si>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</si>
  <si>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</si>
  <si>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</si>
  <si>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</si>
  <si>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</si>
  <si>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</si>
  <si>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</si>
  <si>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</si>
  <si>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</si>
  <si>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</si>
  <si>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</si>
  <si>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</si>
  <si>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</si>
  <si>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</si>
  <si>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</si>
  <si>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</si>
  <si>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</si>
  <si>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</si>
  <si>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</si>
  <si>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</si>
  <si>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</si>
  <si>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</si>
  <si>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</si>
  <si>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</si>
  <si>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</si>
  <si>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</si>
  <si>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</si>
  <si>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</si>
  <si>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</si>
  <si>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</si>
  <si>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</si>
  <si>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</si>
  <si>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</si>
  <si>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</si>
  <si>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</si>
  <si>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</si>
  <si>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</si>
  <si>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</si>
  <si>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</si>
  <si>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</si>
  <si>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</si>
  <si>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</si>
  <si>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</si>
  <si>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</si>
  <si>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</si>
  <si>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</si>
  <si>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</si>
  <si>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</si>
  <si>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</si>
  <si>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</si>
  <si>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</si>
  <si>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</si>
  <si>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</si>
  <si>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</si>
  <si>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</si>
  <si>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</si>
  <si>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</si>
  <si>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</si>
  <si>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</si>
  <si>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</si>
  <si>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</si>
  <si>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</si>
  <si>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</si>
  <si>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</si>
  <si>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</si>
  <si>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</si>
  <si>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</si>
  <si>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</si>
  <si>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</si>
  <si>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</si>
  <si>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</si>
  <si>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</si>
  <si>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</si>
  <si>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</si>
  <si>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</si>
  <si>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</si>
  <si>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</si>
  <si>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Appalachia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</si>
  <si>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</si>
  <si>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</si>
  <si>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</si>
  <si>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</si>
  <si>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</si>
  <si>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</si>
  <si>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</si>
  <si>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</si>
  <si>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</si>
  <si>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</si>
  <si>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</si>
  <si>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</si>
  <si>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</si>
  <si>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</si>
  <si>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</si>
  <si>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</si>
  <si>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</si>
  <si>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607-368-7056</t>
  </si>
  <si>
    <t>Contact Email:</t>
  </si>
  <si>
    <t>nick.lee@williams.com</t>
  </si>
  <si>
    <t>Contact Email 2:</t>
  </si>
  <si>
    <t>na</t>
  </si>
  <si>
    <t>2. Production/Processing Facility General Information</t>
  </si>
  <si>
    <t>Facility Name:</t>
  </si>
  <si>
    <t>Rattlesnake Hill Compressor Station</t>
  </si>
  <si>
    <t>Assigned Facility ICR ID:</t>
  </si>
  <si>
    <t>Facility Type:</t>
  </si>
  <si>
    <t>Gathering and Boosting Station</t>
  </si>
  <si>
    <t xml:space="preserve">Other Facility Type, if applicable: </t>
  </si>
  <si>
    <t>Physical Address:</t>
  </si>
  <si>
    <t>42 Fuller Road</t>
  </si>
  <si>
    <t>Physical City:</t>
  </si>
  <si>
    <t xml:space="preserve">Meshoppen </t>
  </si>
  <si>
    <t>Physical State:</t>
  </si>
  <si>
    <t>Physical Zip:</t>
  </si>
  <si>
    <t>Physical County:</t>
  </si>
  <si>
    <t>Susquehanna</t>
  </si>
  <si>
    <t>Latitude (degrees decimal)</t>
  </si>
  <si>
    <t>Longitude (degrees decimal)</t>
  </si>
  <si>
    <t>-76.0764</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</si>
  <si>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</si>
  <si>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</si>
  <si>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</si>
  <si>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</si>
  <si>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</si>
  <si>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</si>
  <si>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20-40</t>
  </si>
  <si>
    <t>If no, travel time from nearest field office where personnel are stationed (road miles).</t>
  </si>
  <si>
    <t>30-60</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</si>
  <si>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</si>
  <si>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</si>
  <si>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</si>
  <si>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</si>
  <si>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</si>
  <si>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</si>
  <si>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</si>
  <si>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</si>
  <si>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</si>
  <si>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See attached notes page for gathering system pipeline summary</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</si>
  <si>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</si>
  <si>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</si>
  <si>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</si>
  <si>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</si>
  <si>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</si>
  <si>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</si>
  <si>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</si>
  <si>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</si>
  <si>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</si>
  <si>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</si>
  <si>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</si>
  <si>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</si>
  <si>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backup Kimray</t>
  </si>
  <si>
    <t>Other (Please List)</t>
  </si>
  <si>
    <t>pigging operations</t>
  </si>
  <si>
    <t>Gas Fired Engines and Turbine - Not applicable for HH</t>
  </si>
  <si>
    <t>Not Applicable</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</si>
  <si>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</si>
  <si>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</si>
  <si>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</si>
  <si>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</si>
  <si>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</si>
  <si>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</si>
  <si>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</si>
  <si>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</si>
  <si>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</si>
  <si>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</si>
  <si>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</si>
  <si>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</si>
  <si>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</si>
  <si>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</si>
  <si>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</si>
  <si>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</si>
  <si>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No gas driven pnuematic controllers - no affected sources</t>
  </si>
  <si>
    <t>Pneumatic pumps</t>
  </si>
  <si>
    <t>Storage vessels</t>
  </si>
  <si>
    <t>None exceeded emissions threshold - no affected sources</t>
  </si>
  <si>
    <t>Reciprocating compressors</t>
  </si>
  <si>
    <t>Centrifugal compressors</t>
  </si>
  <si>
    <t>Compressor is dry seal - not an affected source</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</si>
  <si>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</si>
  <si>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</si>
  <si>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</si>
  <si>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</si>
  <si>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</si>
  <si>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</si>
  <si>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</si>
  <si>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</si>
  <si>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</si>
  <si>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</si>
  <si>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</si>
  <si>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</si>
  <si>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</si>
  <si>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</si>
  <si>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</si>
  <si>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</si>
  <si>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</si>
  <si>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</si>
  <si>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</si>
  <si>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ND</t>
  </si>
  <si>
    <t>n-Butane</t>
  </si>
  <si>
    <t>Isopentane</t>
  </si>
  <si>
    <t>n-Pentane</t>
  </si>
  <si>
    <t>Cyclopentane</t>
  </si>
  <si>
    <t>n-Hexane</t>
  </si>
  <si>
    <t>Cyclohexane</t>
  </si>
  <si>
    <t>Heptanes</t>
  </si>
  <si>
    <t xml:space="preserve">Acetaldehyde </t>
  </si>
  <si>
    <t>N/A</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</si>
  <si>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</si>
  <si>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</si>
  <si>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</si>
  <si>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</si>
  <si>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</si>
  <si>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</si>
  <si>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</si>
  <si>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</si>
  <si>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</si>
  <si>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</si>
  <si>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</si>
  <si>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</si>
  <si>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</si>
  <si>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</si>
  <si>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</si>
  <si>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</si>
  <si>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</si>
  <si>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</si>
  <si>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</si>
  <si>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</si>
  <si>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</si>
  <si>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</si>
  <si>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</si>
  <si>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</si>
  <si>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</si>
  <si>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</si>
  <si>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</si>
  <si>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</si>
  <si>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</si>
  <si>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</si>
  <si>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</si>
  <si>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</si>
  <si>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</si>
  <si>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</si>
  <si>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</si>
  <si>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</si>
  <si>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</si>
  <si>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</si>
  <si>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</si>
  <si>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</si>
  <si>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</si>
  <si>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</si>
  <si>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</si>
  <si>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</si>
  <si>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</si>
  <si>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</si>
  <si>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</si>
  <si>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</si>
  <si>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</si>
  <si>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</si>
  <si>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</si>
  <si>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</si>
  <si>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</si>
  <si>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TOx01</t>
  </si>
  <si>
    <t>Three 125 MMscfd Dehydrators (DHY-1, DHY-2, DHY-3)</t>
  </si>
  <si>
    <t>Thermal oxidizer/incinerator</t>
  </si>
  <si>
    <t>Continuous pilot flame</t>
  </si>
  <si>
    <t>Operating Temperature</t>
  </si>
  <si>
    <t>2020-06-24 - Rattlesnake HIll - TOx-1 Emissions Test - Submittal.pdf</t>
  </si>
  <si>
    <t>TOx02</t>
  </si>
  <si>
    <t>Two 250 MMscfd Dehydrators (DHY-4, DHY-5)</t>
  </si>
  <si>
    <t>2020-06-24 - Rattlesnake Hill - TOx-2 Emissions Test - Submittal.pdf</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</si>
  <si>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</si>
  <si>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</si>
  <si>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</si>
  <si>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</si>
  <si>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</si>
  <si>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</si>
  <si>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</si>
  <si>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</si>
  <si>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</si>
  <si>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Not Available</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</si>
  <si>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</si>
  <si>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</si>
  <si>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</si>
  <si>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</si>
  <si>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</si>
  <si>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</si>
  <si>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</si>
  <si>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</si>
  <si>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</si>
  <si>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</si>
  <si>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</si>
  <si>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        N/A</t>
  </si>
  <si>
    <t>Acid Gas Recovery Units                                      N/A</t>
  </si>
  <si>
    <t>Pneumatic Controllers and Pumps</t>
  </si>
  <si>
    <t>Other (Please List) Pigging operations</t>
  </si>
  <si>
    <t>Never estimated or tested for</t>
  </si>
  <si>
    <t>None</t>
  </si>
  <si>
    <t>Sampling or monitoring conducted, analyte not found/below detection limit</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</si>
  <si>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</si>
  <si>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</si>
  <si>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</si>
  <si>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</si>
  <si>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</si>
  <si>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</si>
  <si>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</si>
  <si>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</si>
  <si>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</si>
  <si>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</si>
  <si>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</si>
  <si>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</si>
  <si>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</si>
  <si>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</si>
  <si>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</si>
  <si>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</si>
  <si>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</si>
  <si>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</si>
  <si>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</si>
  <si>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</si>
  <si>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</si>
  <si>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</si>
  <si>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</si>
  <si>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</si>
  <si>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</si>
  <si>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</si>
  <si>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</si>
  <si>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</si>
  <si>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</si>
  <si>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</si>
  <si>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</si>
  <si>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</si>
  <si>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</si>
  <si>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</si>
  <si>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</si>
  <si>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</si>
  <si>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</si>
  <si>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</si>
  <si>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</si>
  <si>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</si>
  <si>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</si>
  <si>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</si>
  <si>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</si>
  <si>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</si>
  <si>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</si>
  <si>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</si>
  <si>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</si>
  <si>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</si>
  <si>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</si>
  <si>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</si>
  <si>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</si>
  <si>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</si>
  <si>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</si>
  <si>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</si>
  <si>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</si>
  <si>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</si>
  <si>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</si>
  <si>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</si>
  <si>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</si>
  <si>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</si>
  <si>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</si>
  <si>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</si>
  <si>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</si>
  <si>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</si>
  <si>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</si>
  <si>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</si>
  <si>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</si>
  <si>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</si>
  <si>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</si>
  <si>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</si>
  <si>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</si>
  <si>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</si>
  <si>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</si>
  <si>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</si>
  <si>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TK-6001 - TK-6008</t>
  </si>
  <si>
    <t>Produced Water</t>
  </si>
  <si>
    <t>Other</t>
  </si>
  <si>
    <t>Misc. sources from collection, separation and dehydrator operations</t>
  </si>
  <si>
    <t>Working and Breathing</t>
  </si>
  <si>
    <t>TK-6001, TK-6002, TK-6003, TK-6004, TK-6005, TK-6006, TK-6007, TK-6008</t>
  </si>
  <si>
    <t>Calculated/Modeled</t>
  </si>
  <si>
    <t>EPA Tanks 4.0.9d</t>
  </si>
  <si>
    <t>Not an affected source, below VOC threshold</t>
  </si>
  <si>
    <t>Area Source, not a major source for HAPs</t>
  </si>
  <si>
    <t>Not on public lands</t>
  </si>
  <si>
    <t>PA BAT</t>
  </si>
  <si>
    <t>Atmospheric</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</si>
  <si>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</si>
  <si>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</si>
  <si>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</si>
  <si>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</si>
  <si>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</si>
  <si>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</si>
  <si>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</si>
  <si>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</si>
  <si>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</si>
  <si>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</si>
  <si>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</si>
  <si>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</si>
  <si>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</si>
  <si>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</si>
  <si>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</si>
  <si>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</si>
  <si>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</si>
  <si>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</si>
  <si>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</si>
  <si>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</si>
  <si>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</si>
  <si>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</si>
  <si>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</si>
  <si>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</si>
  <si>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</si>
  <si>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</si>
  <si>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</si>
  <si>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</si>
  <si>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</si>
  <si>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</si>
  <si>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</si>
  <si>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</si>
  <si>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</si>
  <si>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</si>
  <si>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</si>
  <si>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</si>
  <si>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</si>
  <si>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</si>
  <si>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</si>
  <si>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</si>
  <si>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</si>
  <si>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</si>
  <si>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</si>
  <si>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DHY-1</t>
  </si>
  <si>
    <t>Triethylene glycol</t>
  </si>
  <si>
    <t>GRI-GLYCalc 4.0</t>
  </si>
  <si>
    <t>Use of electric glycol pumps and reclamation of flash gas for fuel</t>
  </si>
  <si>
    <t>Actual Annual Average Benzene Emissions &lt; 0.9 Mg/yr.</t>
  </si>
  <si>
    <t>PADEP BAT</t>
  </si>
  <si>
    <t>90-100</t>
  </si>
  <si>
    <t>Fuel for reboiler with excess to thermal oxidizer</t>
  </si>
  <si>
    <t>Other (specify)</t>
  </si>
  <si>
    <t>Dry gas and flash gas</t>
  </si>
  <si>
    <t>Vented to flare or thermal oxidizer</t>
  </si>
  <si>
    <t>Flash gas used to back out reboiler burner gas.  Electric pumps used in place of Kimray pumps.</t>
  </si>
  <si>
    <t>Saturated</t>
  </si>
  <si>
    <t>Electric</t>
  </si>
  <si>
    <t>DHY-2</t>
  </si>
  <si>
    <t>DHY-3</t>
  </si>
  <si>
    <t>DHY-4</t>
  </si>
  <si>
    <t>DHY-5</t>
  </si>
  <si>
    <t>Reboiler Fuel</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</si>
  <si>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</si>
  <si>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</si>
  <si>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</si>
  <si>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</si>
  <si>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</si>
  <si>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</si>
  <si>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</si>
  <si>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</si>
  <si>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</si>
  <si>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</si>
  <si>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</si>
  <si>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</si>
  <si>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</si>
  <si>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</si>
  <si>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</si>
  <si>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</si>
  <si>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</si>
  <si>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</si>
  <si>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</si>
  <si>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</si>
  <si>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</si>
  <si>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</si>
  <si>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</si>
  <si>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</si>
  <si>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</si>
  <si>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</si>
  <si>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</si>
  <si>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</si>
  <si>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</si>
  <si>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do we pull contigency?</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</si>
  <si>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</si>
  <si>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</si>
  <si>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</si>
  <si>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</si>
  <si>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</si>
  <si>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</si>
  <si>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</si>
  <si>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</si>
  <si>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</si>
  <si>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</si>
  <si>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</si>
  <si>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</si>
  <si>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</si>
  <si>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</si>
  <si>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</si>
  <si>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CMP1-CRP</t>
  </si>
  <si>
    <t>Reciprocating</t>
  </si>
  <si>
    <t>Transportation</t>
  </si>
  <si>
    <t>Vendor Data/Engineering Estimate</t>
  </si>
  <si>
    <t>Rod Packing Vent</t>
  </si>
  <si>
    <t>Rod Packing Replacements</t>
  </si>
  <si>
    <t>CMP1-CBD</t>
  </si>
  <si>
    <t>Blowdown Vent</t>
  </si>
  <si>
    <t>Minimize number of blowdown events</t>
  </si>
  <si>
    <t>CMP2-CRP</t>
  </si>
  <si>
    <t>CMP2-CBD</t>
  </si>
  <si>
    <t>CMP3-CRP</t>
  </si>
  <si>
    <t>CMP3-CBD</t>
  </si>
  <si>
    <t>CMP4-CRP</t>
  </si>
  <si>
    <t>CMP4-CBD</t>
  </si>
  <si>
    <t>CMP5-CRP</t>
  </si>
  <si>
    <t>CMP5-CBD</t>
  </si>
  <si>
    <t>CMP6-DGS</t>
  </si>
  <si>
    <t>Dry seal centrifugal</t>
  </si>
  <si>
    <t>Dry Gas Seal Vent</t>
  </si>
  <si>
    <t>Manufacturer’s recommended maintenance</t>
  </si>
  <si>
    <t>CMP6-CBD</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</si>
  <si>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</si>
  <si>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</si>
  <si>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</si>
  <si>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</si>
  <si>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</si>
  <si>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</si>
  <si>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</si>
  <si>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</si>
  <si>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</si>
  <si>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</si>
  <si>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</si>
  <si>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</si>
  <si>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</si>
  <si>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</si>
  <si>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</si>
  <si>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</si>
  <si>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</si>
  <si>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</si>
  <si>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</si>
  <si>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</si>
  <si>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</si>
  <si>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</si>
  <si>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</si>
  <si>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</si>
  <si>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</si>
  <si>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</si>
  <si>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</si>
  <si>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</si>
  <si>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</si>
  <si>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</si>
  <si>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</si>
  <si>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</si>
  <si>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</si>
  <si>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</si>
  <si>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</si>
  <si>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</si>
  <si>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</si>
  <si>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</si>
  <si>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</si>
  <si>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</si>
  <si>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</si>
  <si>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</si>
  <si>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</si>
  <si>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</si>
  <si>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</si>
  <si>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</si>
  <si>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</si>
  <si>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TLO</t>
  </si>
  <si>
    <t>AP-42 Section 5.2 "Transportation and Marketing of Petroleum Liquids"</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</si>
  <si>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</si>
  <si>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</si>
  <si>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</si>
  <si>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</si>
  <si>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</si>
  <si>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</si>
  <si>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</si>
  <si>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</si>
  <si>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</si>
  <si>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</si>
  <si>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</si>
  <si>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</si>
  <si>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Backup Kimray Pumps on dehydrators.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</si>
  <si>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</si>
  <si>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</si>
  <si>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</si>
  <si>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</si>
  <si>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</si>
  <si>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</si>
  <si>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</si>
  <si>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</si>
  <si>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</si>
  <si>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</si>
  <si>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</si>
  <si>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</si>
  <si>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</si>
  <si>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</si>
  <si>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</si>
  <si>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</si>
  <si>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</si>
  <si>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</si>
  <si>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</si>
  <si>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</si>
  <si>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</si>
  <si>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</si>
  <si>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</si>
  <si>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 xml:space="preserve">Optical imaging camera, audio/visual </t>
  </si>
  <si>
    <t>How many controllers were found malfunctioning (leaking or excessively bleeding) in the past year?</t>
  </si>
  <si>
    <t>What is the typical natural gas supply pressure for the pneumatic devices (psig)?</t>
  </si>
  <si>
    <t>15-40</t>
  </si>
  <si>
    <t>Does the facility use practices to minimize natural gas emissions from pneumatic devices or pumps?</t>
  </si>
  <si>
    <t>Air supplied to controllers and pneumatic pumps.  Kimray pumps only used during loss of power.</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</si>
  <si>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</si>
  <si>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</si>
  <si>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</si>
  <si>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</si>
  <si>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</si>
  <si>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</si>
  <si>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</si>
  <si>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</si>
  <si>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</si>
  <si>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</si>
  <si>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</si>
  <si>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</si>
  <si>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</si>
  <si>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</si>
  <si>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</si>
  <si>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</si>
  <si>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</si>
  <si>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</si>
  <si>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</si>
  <si>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</si>
  <si>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</si>
  <si>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</si>
  <si>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</si>
  <si>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Not Applicabile - No gas driven pneumatic controllers</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</si>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</sst>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
    <numFmt numFmtId="167" formatCode="0.00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b/>
      <i/>
      <sz val="11"/>
      <color rgb="FFFF0000"/>
      <name val="Calibri"/>
      <family val="2"/>
      <scheme val="minor"/>
    </font>
    <font>
      <b/>
      <sz val="11"/>
      <color rgb="FFFF0000"/>
      <name val="Calibri"/>
      <family val="2"/>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000000"/>
        <bgColor rgb="FF000000"/>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4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5" borderId="1" xfId="0" quotePrefix="1" applyFill="1" applyBorder="1" applyAlignment="1" applyProtection="1">
      <alignment horizontal="righ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2" fillId="8" borderId="1" xfId="0" applyFont="1" applyFill="1" applyBorder="1" applyAlignment="1" applyProtection="1">
      <alignment wrapText="1"/>
    </xf>
    <xf numFmtId="0" fontId="45"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44" fillId="0" borderId="0" xfId="0" applyFont="1" applyProtection="1"/>
    <xf numFmtId="0" fontId="2" fillId="3" borderId="1" xfId="0" applyFont="1" applyFill="1" applyBorder="1" applyAlignment="1" applyProtection="1">
      <alignment horizontal="center"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5" fillId="0" borderId="0" xfId="0" applyFont="1" applyProtection="1"/>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166" fontId="0" fillId="5" borderId="1" xfId="0" applyNumberFormat="1" applyFill="1" applyBorder="1" applyAlignment="1" applyProtection="1">
      <alignment vertical="top" wrapText="1"/>
    </xf>
    <xf numFmtId="1"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1" fillId="0" borderId="0" xfId="0" applyFont="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2" fillId="5" borderId="2" xfId="0" applyFont="1" applyFill="1" applyBorder="1" applyAlignment="1" applyProtection="1">
      <alignment horizontal="right" vertical="top" wrapText="1"/>
    </xf>
    <xf numFmtId="2" fontId="2" fillId="5" borderId="2" xfId="0" applyNumberFormat="1" applyFont="1" applyFill="1" applyBorder="1" applyAlignment="1" applyProtection="1">
      <alignment horizontal="right" vertical="top" wrapText="1"/>
    </xf>
    <xf numFmtId="0" fontId="2" fillId="5" borderId="5" xfId="0" applyFont="1" applyFill="1" applyBorder="1" applyAlignment="1" applyProtection="1">
      <alignment horizontal="righ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7" fontId="6" fillId="8" borderId="2" xfId="0" applyNumberFormat="1" applyFont="1" applyFill="1" applyBorder="1" applyAlignment="1" applyProtection="1">
      <alignment vertical="top" wrapText="1"/>
    </xf>
    <xf numFmtId="2" fontId="6" fillId="8" borderId="2" xfId="0" applyNumberFormat="1" applyFont="1" applyFill="1" applyBorder="1" applyAlignment="1" applyProtection="1">
      <alignment vertical="top" wrapText="1"/>
    </xf>
    <xf numFmtId="0" fontId="6" fillId="8" borderId="2" xfId="0" quotePrefix="1" applyFont="1" applyFill="1" applyBorder="1" applyAlignment="1" applyProtection="1">
      <alignment horizontal="center" vertical="top" wrapText="1"/>
    </xf>
    <xf numFmtId="0" fontId="6" fillId="5" borderId="17" xfId="0" applyFont="1" applyFill="1" applyBorder="1" applyAlignment="1" applyProtection="1">
      <alignment vertical="top" wrapText="1"/>
    </xf>
    <xf numFmtId="0" fontId="2" fillId="26" borderId="22" xfId="0" applyFont="1" applyFill="1" applyBorder="1" applyAlignment="1" applyProtection="1">
      <alignment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2" fillId="26" borderId="1" xfId="0" applyFont="1" applyFill="1" applyBorder="1" applyAlignment="1" applyProtection="1">
      <alignment wrapText="1"/>
    </xf>
    <xf numFmtId="167"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23" fillId="0" borderId="0" xfId="0" applyFont="1" applyAlignment="1" applyProtection="1">
      <alignment horizontal="left" vertical="center" wrapText="1"/>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1" fontId="0" fillId="7" borderId="1" xfId="0" applyNumberFormat="1"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nick.lee@williams.com" TargetMode="External"/><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B69" workbookViewId="0">
      <selection activeCell="B15" sqref="B15:C15"/>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56"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g3FX0yURxl7tGTCkvqclAB6c6TSS8WBjTYuK9fTs+a4Uuzt7LP7BrusBoGkSdP7Pj08H2XTjw/fmyrDWeU3k5g==" saltValue="MuY8XRie3AEpxpwXUBDRN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E15" sqref="E15"/>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9" t="s">
        <v>690</v>
      </c>
      <c r="C1" s="149"/>
      <c r="D1" s="38"/>
    </row>
    <row r="2" spans="2:90" ht="18" customHeight="1" x14ac:dyDescent="0.3">
      <c r="B2" s="149"/>
      <c r="C2" s="149"/>
      <c r="D2" s="38"/>
    </row>
    <row r="4" spans="2:90" ht="15.6" x14ac:dyDescent="0.3">
      <c r="B4" s="40" t="s">
        <v>400</v>
      </c>
    </row>
    <row r="5" spans="2:90" x14ac:dyDescent="0.3">
      <c r="B5" s="110" t="s">
        <v>401</v>
      </c>
      <c r="C5" s="111" t="str">
        <f>Facility!C4</f>
        <v>Appalachia Midstream Services, LLC</v>
      </c>
    </row>
    <row r="6" spans="2:90" x14ac:dyDescent="0.3">
      <c r="B6" s="110" t="s">
        <v>14</v>
      </c>
      <c r="C6" s="111" t="str">
        <f>Facility!C21</f>
        <v>Rattlesnake Hill Compressor Station</v>
      </c>
      <c r="AK6" s="254"/>
      <c r="AL6" s="254"/>
      <c r="AM6" s="254"/>
      <c r="AN6" s="254"/>
      <c r="AO6" s="254"/>
      <c r="AP6" s="254"/>
      <c r="AQ6" s="254"/>
      <c r="AR6" s="254"/>
      <c r="AS6" s="254"/>
      <c r="AT6" s="254"/>
      <c r="AU6" s="254"/>
      <c r="AV6" s="254"/>
    </row>
    <row r="7" spans="2:90" x14ac:dyDescent="0.3">
      <c r="BW7" s="154"/>
    </row>
    <row r="8" spans="2:90" ht="15.6" x14ac:dyDescent="0.3">
      <c r="B8" s="40" t="s">
        <v>691</v>
      </c>
      <c r="H8" s="153"/>
      <c r="I8" s="153"/>
      <c r="J8" s="153"/>
      <c r="K8" s="153"/>
      <c r="L8" s="153"/>
      <c r="M8" s="153"/>
      <c r="AG8" s="36" t="s">
        <v>692</v>
      </c>
      <c r="AN8" s="160"/>
      <c r="BW8" s="128"/>
    </row>
    <row r="9" spans="2:90" x14ac:dyDescent="0.3">
      <c r="B9" s="158" t="s">
        <v>693</v>
      </c>
      <c r="C9" s="158" t="s">
        <v>694</v>
      </c>
      <c r="D9" s="158" t="s">
        <v>606</v>
      </c>
      <c r="E9" s="158" t="s">
        <v>695</v>
      </c>
      <c r="F9" s="158" t="s">
        <v>606</v>
      </c>
      <c r="G9" s="255" t="s">
        <v>523</v>
      </c>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6" t="s">
        <v>524</v>
      </c>
      <c r="AI9" s="256"/>
      <c r="AJ9" s="257"/>
      <c r="AK9" s="258" t="s">
        <v>525</v>
      </c>
      <c r="AL9" s="259"/>
      <c r="AM9" s="259"/>
      <c r="AN9" s="259"/>
      <c r="AO9" s="259"/>
      <c r="AP9" s="259"/>
      <c r="AQ9" s="259"/>
      <c r="AR9" s="260"/>
      <c r="AS9" s="219" t="s">
        <v>526</v>
      </c>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61" t="s">
        <v>527</v>
      </c>
      <c r="BU9" s="262"/>
      <c r="BV9" s="263"/>
      <c r="BW9" s="264" t="s">
        <v>528</v>
      </c>
      <c r="BX9" s="265"/>
      <c r="BY9" s="265"/>
      <c r="BZ9" s="265"/>
      <c r="CA9" s="265"/>
      <c r="CB9" s="265"/>
      <c r="CC9" s="265"/>
      <c r="CD9" s="265"/>
      <c r="CE9" s="265"/>
      <c r="CF9" s="265"/>
      <c r="CG9" s="265"/>
      <c r="CH9" s="265"/>
      <c r="CI9" s="265"/>
      <c r="CJ9" s="265"/>
      <c r="CK9" s="265"/>
      <c r="CL9" s="265"/>
    </row>
    <row r="10" spans="2:90" ht="80.099999999999994" customHeight="1" x14ac:dyDescent="0.3">
      <c r="B10" s="158"/>
      <c r="C10" s="158"/>
      <c r="D10" s="158"/>
      <c r="E10" s="158"/>
      <c r="F10" s="158"/>
      <c r="G10" s="197" t="s">
        <v>537</v>
      </c>
      <c r="H10" s="197" t="s">
        <v>538</v>
      </c>
      <c r="I10" s="197" t="s">
        <v>539</v>
      </c>
      <c r="J10" s="197" t="s">
        <v>540</v>
      </c>
      <c r="K10" s="197" t="s">
        <v>541</v>
      </c>
      <c r="L10" s="197" t="s">
        <v>542</v>
      </c>
      <c r="M10" s="197" t="s">
        <v>543</v>
      </c>
      <c r="N10" s="197" t="s">
        <v>544</v>
      </c>
      <c r="O10" s="197" t="s">
        <v>545</v>
      </c>
      <c r="P10" s="197" t="s">
        <v>546</v>
      </c>
      <c r="Q10" s="197" t="s">
        <v>547</v>
      </c>
      <c r="R10" s="197" t="s">
        <v>548</v>
      </c>
      <c r="S10" s="197" t="s">
        <v>673</v>
      </c>
      <c r="T10" s="197" t="s">
        <v>550</v>
      </c>
      <c r="U10" s="197" t="s">
        <v>551</v>
      </c>
      <c r="V10" s="197" t="s">
        <v>552</v>
      </c>
      <c r="W10" s="197" t="s">
        <v>553</v>
      </c>
      <c r="X10" s="197" t="s">
        <v>554</v>
      </c>
      <c r="Y10" s="197" t="s">
        <v>607</v>
      </c>
      <c r="Z10" s="197" t="s">
        <v>556</v>
      </c>
      <c r="AA10" s="197" t="s">
        <v>557</v>
      </c>
      <c r="AB10" s="197" t="s">
        <v>558</v>
      </c>
      <c r="AC10" s="197" t="s">
        <v>559</v>
      </c>
      <c r="AD10" s="197" t="s">
        <v>696</v>
      </c>
      <c r="AE10" s="197" t="s">
        <v>561</v>
      </c>
      <c r="AF10" s="266" t="s">
        <v>562</v>
      </c>
      <c r="AG10" s="266" t="s">
        <v>563</v>
      </c>
      <c r="AH10" s="267" t="s">
        <v>564</v>
      </c>
      <c r="AI10" s="268" t="s">
        <v>565</v>
      </c>
      <c r="AJ10" s="268" t="s">
        <v>566</v>
      </c>
      <c r="AK10" s="266" t="s">
        <v>697</v>
      </c>
      <c r="AL10" s="266" t="s">
        <v>698</v>
      </c>
      <c r="AM10" s="266" t="s">
        <v>699</v>
      </c>
      <c r="AN10" s="266" t="s">
        <v>700</v>
      </c>
      <c r="AO10" s="266" t="s">
        <v>701</v>
      </c>
      <c r="AP10" s="266" t="s">
        <v>698</v>
      </c>
      <c r="AQ10" s="266" t="s">
        <v>699</v>
      </c>
      <c r="AR10" s="269" t="s">
        <v>702</v>
      </c>
      <c r="AS10" s="197" t="s">
        <v>537</v>
      </c>
      <c r="AT10" s="197" t="s">
        <v>538</v>
      </c>
      <c r="AU10" s="197" t="s">
        <v>539</v>
      </c>
      <c r="AV10" s="197" t="s">
        <v>540</v>
      </c>
      <c r="AW10" s="197" t="s">
        <v>541</v>
      </c>
      <c r="AX10" s="197" t="s">
        <v>542</v>
      </c>
      <c r="AY10" s="197" t="s">
        <v>543</v>
      </c>
      <c r="AZ10" s="197" t="s">
        <v>544</v>
      </c>
      <c r="BA10" s="197" t="s">
        <v>545</v>
      </c>
      <c r="BB10" s="197" t="s">
        <v>546</v>
      </c>
      <c r="BC10" s="197" t="s">
        <v>547</v>
      </c>
      <c r="BD10" s="197" t="s">
        <v>548</v>
      </c>
      <c r="BE10" s="197" t="s">
        <v>673</v>
      </c>
      <c r="BF10" s="197" t="s">
        <v>550</v>
      </c>
      <c r="BG10" s="197" t="s">
        <v>551</v>
      </c>
      <c r="BH10" s="197" t="s">
        <v>552</v>
      </c>
      <c r="BI10" s="197" t="s">
        <v>553</v>
      </c>
      <c r="BJ10" s="197" t="s">
        <v>554</v>
      </c>
      <c r="BK10" s="197" t="s">
        <v>703</v>
      </c>
      <c r="BL10" s="197" t="s">
        <v>556</v>
      </c>
      <c r="BM10" s="197" t="s">
        <v>557</v>
      </c>
      <c r="BN10" s="197" t="s">
        <v>558</v>
      </c>
      <c r="BO10" s="197" t="s">
        <v>559</v>
      </c>
      <c r="BP10" s="197" t="s">
        <v>704</v>
      </c>
      <c r="BQ10" s="197" t="s">
        <v>561</v>
      </c>
      <c r="BR10" s="266" t="s">
        <v>562</v>
      </c>
      <c r="BS10" s="270" t="s">
        <v>563</v>
      </c>
      <c r="BT10" s="266" t="s">
        <v>705</v>
      </c>
      <c r="BU10" s="266" t="s">
        <v>706</v>
      </c>
      <c r="BV10" s="266" t="s">
        <v>578</v>
      </c>
      <c r="BW10" s="269" t="s">
        <v>707</v>
      </c>
    </row>
    <row r="11" spans="2:90" s="10" customFormat="1" ht="28.8" x14ac:dyDescent="0.3">
      <c r="B11" s="271" t="s">
        <v>708</v>
      </c>
      <c r="C11" s="272" t="s">
        <v>709</v>
      </c>
      <c r="D11" s="271" t="s">
        <v>80</v>
      </c>
      <c r="E11" s="91" t="s">
        <v>710</v>
      </c>
      <c r="F11" s="271"/>
      <c r="G11" s="273">
        <f>0.0878/5</f>
        <v>1.7559999999999999E-2</v>
      </c>
      <c r="H11" s="274">
        <f>44.2948/5</f>
        <v>8.8589599999999997</v>
      </c>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5"/>
      <c r="AG11" s="271"/>
      <c r="AH11" s="276" t="s">
        <v>594</v>
      </c>
      <c r="AI11" s="271" t="s">
        <v>711</v>
      </c>
      <c r="AJ11" s="277" t="s">
        <v>80</v>
      </c>
      <c r="AK11" s="278" t="s">
        <v>297</v>
      </c>
      <c r="AL11" s="278"/>
      <c r="AM11" s="278"/>
      <c r="AN11" s="279"/>
      <c r="AO11" s="278" t="s">
        <v>357</v>
      </c>
      <c r="AP11" s="278" t="s">
        <v>712</v>
      </c>
      <c r="AQ11" s="280" t="s">
        <v>80</v>
      </c>
      <c r="AR11" s="279" t="s">
        <v>713</v>
      </c>
      <c r="AS11" s="281">
        <f>G11</f>
        <v>1.7559999999999999E-2</v>
      </c>
      <c r="AT11" s="274">
        <f>H11</f>
        <v>8.8589599999999997</v>
      </c>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t="s">
        <v>357</v>
      </c>
      <c r="BU11" s="271" t="s">
        <v>357</v>
      </c>
      <c r="BV11" s="271" t="s">
        <v>649</v>
      </c>
      <c r="BW11" s="271">
        <v>1875</v>
      </c>
    </row>
    <row r="12" spans="2:90" s="10" customFormat="1" ht="28.8" x14ac:dyDescent="0.3">
      <c r="B12" s="271" t="s">
        <v>714</v>
      </c>
      <c r="C12" s="272" t="s">
        <v>709</v>
      </c>
      <c r="D12" s="271" t="s">
        <v>80</v>
      </c>
      <c r="E12" s="91" t="s">
        <v>710</v>
      </c>
      <c r="F12" s="271"/>
      <c r="G12" s="273">
        <f>0.1685/6</f>
        <v>2.8083333333333335E-2</v>
      </c>
      <c r="H12" s="274">
        <f>85.0249/6</f>
        <v>14.170816666666667</v>
      </c>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5"/>
      <c r="AG12" s="271"/>
      <c r="AH12" s="276" t="s">
        <v>594</v>
      </c>
      <c r="AI12" s="271" t="s">
        <v>711</v>
      </c>
      <c r="AJ12" s="277" t="s">
        <v>80</v>
      </c>
      <c r="AK12" s="278" t="s">
        <v>297</v>
      </c>
      <c r="AL12" s="278"/>
      <c r="AM12" s="278"/>
      <c r="AN12" s="279"/>
      <c r="AO12" s="278" t="s">
        <v>357</v>
      </c>
      <c r="AP12" s="278" t="s">
        <v>715</v>
      </c>
      <c r="AQ12" s="280" t="s">
        <v>80</v>
      </c>
      <c r="AR12" s="279" t="s">
        <v>716</v>
      </c>
      <c r="AS12" s="281">
        <f t="shared" ref="AS12:AS22" si="0">G12</f>
        <v>2.8083333333333335E-2</v>
      </c>
      <c r="AT12" s="274">
        <f t="shared" ref="AT12" si="1">H12</f>
        <v>14.170816666666667</v>
      </c>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t="s">
        <v>297</v>
      </c>
      <c r="BU12" s="271" t="s">
        <v>357</v>
      </c>
      <c r="BV12" s="271" t="s">
        <v>649</v>
      </c>
      <c r="BW12" s="271">
        <v>1875</v>
      </c>
    </row>
    <row r="13" spans="2:90" s="10" customFormat="1" ht="28.8" x14ac:dyDescent="0.3">
      <c r="B13" s="271" t="s">
        <v>717</v>
      </c>
      <c r="C13" s="272" t="s">
        <v>709</v>
      </c>
      <c r="D13" s="271" t="s">
        <v>80</v>
      </c>
      <c r="E13" s="91" t="s">
        <v>710</v>
      </c>
      <c r="F13" s="271"/>
      <c r="G13" s="273">
        <f>0.0878/5</f>
        <v>1.7559999999999999E-2</v>
      </c>
      <c r="H13" s="274">
        <f>44.2948/5</f>
        <v>8.8589599999999997</v>
      </c>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5"/>
      <c r="AG13" s="271"/>
      <c r="AH13" s="276" t="s">
        <v>594</v>
      </c>
      <c r="AI13" s="271" t="s">
        <v>711</v>
      </c>
      <c r="AJ13" s="277" t="s">
        <v>80</v>
      </c>
      <c r="AK13" s="278" t="s">
        <v>297</v>
      </c>
      <c r="AL13" s="278"/>
      <c r="AM13" s="278"/>
      <c r="AN13" s="279"/>
      <c r="AO13" s="278" t="s">
        <v>357</v>
      </c>
      <c r="AP13" s="278" t="s">
        <v>712</v>
      </c>
      <c r="AQ13" s="280" t="s">
        <v>80</v>
      </c>
      <c r="AR13" s="279" t="s">
        <v>713</v>
      </c>
      <c r="AS13" s="281">
        <f t="shared" si="0"/>
        <v>1.7559999999999999E-2</v>
      </c>
      <c r="AT13" s="274">
        <f>H13</f>
        <v>8.8589599999999997</v>
      </c>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t="s">
        <v>357</v>
      </c>
      <c r="BU13" s="271" t="s">
        <v>357</v>
      </c>
      <c r="BV13" s="271" t="s">
        <v>649</v>
      </c>
      <c r="BW13" s="271">
        <v>1875</v>
      </c>
    </row>
    <row r="14" spans="2:90" s="10" customFormat="1" ht="28.8" x14ac:dyDescent="0.3">
      <c r="B14" s="271" t="s">
        <v>718</v>
      </c>
      <c r="C14" s="272" t="s">
        <v>709</v>
      </c>
      <c r="D14" s="271" t="s">
        <v>80</v>
      </c>
      <c r="E14" s="91" t="s">
        <v>710</v>
      </c>
      <c r="F14" s="271"/>
      <c r="G14" s="273">
        <f>0.1685/6</f>
        <v>2.8083333333333335E-2</v>
      </c>
      <c r="H14" s="274">
        <f>85.0249/6</f>
        <v>14.170816666666667</v>
      </c>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5"/>
      <c r="AG14" s="271"/>
      <c r="AH14" s="276" t="s">
        <v>594</v>
      </c>
      <c r="AI14" s="271" t="s">
        <v>711</v>
      </c>
      <c r="AJ14" s="277" t="s">
        <v>80</v>
      </c>
      <c r="AK14" s="278" t="s">
        <v>297</v>
      </c>
      <c r="AL14" s="278"/>
      <c r="AM14" s="278"/>
      <c r="AN14" s="279"/>
      <c r="AO14" s="278" t="s">
        <v>357</v>
      </c>
      <c r="AP14" s="278" t="s">
        <v>715</v>
      </c>
      <c r="AQ14" s="280" t="s">
        <v>80</v>
      </c>
      <c r="AR14" s="279" t="s">
        <v>716</v>
      </c>
      <c r="AS14" s="281">
        <f t="shared" si="0"/>
        <v>2.8083333333333335E-2</v>
      </c>
      <c r="AT14" s="274">
        <f t="shared" ref="AT14" si="2">H14</f>
        <v>14.170816666666667</v>
      </c>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t="s">
        <v>297</v>
      </c>
      <c r="BU14" s="271" t="s">
        <v>357</v>
      </c>
      <c r="BV14" s="271" t="s">
        <v>649</v>
      </c>
      <c r="BW14" s="271">
        <v>1875</v>
      </c>
    </row>
    <row r="15" spans="2:90" s="10" customFormat="1" ht="28.8" x14ac:dyDescent="0.3">
      <c r="B15" s="271" t="s">
        <v>719</v>
      </c>
      <c r="C15" s="272" t="s">
        <v>709</v>
      </c>
      <c r="D15" s="271" t="s">
        <v>80</v>
      </c>
      <c r="E15" s="91" t="s">
        <v>710</v>
      </c>
      <c r="F15" s="271"/>
      <c r="G15" s="273">
        <f>0.0878/5</f>
        <v>1.7559999999999999E-2</v>
      </c>
      <c r="H15" s="274">
        <f>44.2948/5</f>
        <v>8.8589599999999997</v>
      </c>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5"/>
      <c r="AG15" s="271"/>
      <c r="AH15" s="276" t="s">
        <v>594</v>
      </c>
      <c r="AI15" s="271" t="s">
        <v>711</v>
      </c>
      <c r="AJ15" s="277" t="s">
        <v>80</v>
      </c>
      <c r="AK15" s="278" t="s">
        <v>297</v>
      </c>
      <c r="AL15" s="278"/>
      <c r="AM15" s="278"/>
      <c r="AN15" s="279"/>
      <c r="AO15" s="278" t="s">
        <v>357</v>
      </c>
      <c r="AP15" s="278" t="s">
        <v>712</v>
      </c>
      <c r="AQ15" s="280" t="s">
        <v>80</v>
      </c>
      <c r="AR15" s="279" t="s">
        <v>713</v>
      </c>
      <c r="AS15" s="281">
        <f t="shared" si="0"/>
        <v>1.7559999999999999E-2</v>
      </c>
      <c r="AT15" s="274">
        <f>H15</f>
        <v>8.8589599999999997</v>
      </c>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t="s">
        <v>357</v>
      </c>
      <c r="BU15" s="271" t="s">
        <v>357</v>
      </c>
      <c r="BV15" s="271" t="s">
        <v>649</v>
      </c>
      <c r="BW15" s="271">
        <v>1875</v>
      </c>
    </row>
    <row r="16" spans="2:90" s="10" customFormat="1" ht="28.8" x14ac:dyDescent="0.3">
      <c r="B16" s="271" t="s">
        <v>720</v>
      </c>
      <c r="C16" s="272" t="s">
        <v>709</v>
      </c>
      <c r="D16" s="271" t="s">
        <v>80</v>
      </c>
      <c r="E16" s="91" t="s">
        <v>710</v>
      </c>
      <c r="F16" s="271"/>
      <c r="G16" s="273">
        <f>0.1685/6</f>
        <v>2.8083333333333335E-2</v>
      </c>
      <c r="H16" s="274">
        <f>85.0249/6</f>
        <v>14.170816666666667</v>
      </c>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5"/>
      <c r="AG16" s="271"/>
      <c r="AH16" s="276" t="s">
        <v>594</v>
      </c>
      <c r="AI16" s="271" t="s">
        <v>711</v>
      </c>
      <c r="AJ16" s="277" t="s">
        <v>80</v>
      </c>
      <c r="AK16" s="278" t="s">
        <v>297</v>
      </c>
      <c r="AL16" s="278"/>
      <c r="AM16" s="278"/>
      <c r="AN16" s="279"/>
      <c r="AO16" s="278" t="s">
        <v>357</v>
      </c>
      <c r="AP16" s="278" t="s">
        <v>715</v>
      </c>
      <c r="AQ16" s="280" t="s">
        <v>80</v>
      </c>
      <c r="AR16" s="279" t="s">
        <v>716</v>
      </c>
      <c r="AS16" s="281">
        <f t="shared" si="0"/>
        <v>2.8083333333333335E-2</v>
      </c>
      <c r="AT16" s="274">
        <f t="shared" ref="AT16" si="3">H16</f>
        <v>14.170816666666667</v>
      </c>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t="s">
        <v>297</v>
      </c>
      <c r="BU16" s="271" t="s">
        <v>357</v>
      </c>
      <c r="BV16" s="271" t="s">
        <v>649</v>
      </c>
      <c r="BW16" s="271">
        <v>1875</v>
      </c>
    </row>
    <row r="17" spans="2:75" s="10" customFormat="1" ht="28.8" x14ac:dyDescent="0.3">
      <c r="B17" s="271" t="s">
        <v>721</v>
      </c>
      <c r="C17" s="272" t="s">
        <v>709</v>
      </c>
      <c r="D17" s="271"/>
      <c r="E17" s="91" t="s">
        <v>710</v>
      </c>
      <c r="F17" s="271"/>
      <c r="G17" s="273">
        <f>0.0878/5</f>
        <v>1.7559999999999999E-2</v>
      </c>
      <c r="H17" s="274">
        <f>44.2948/5</f>
        <v>8.8589599999999997</v>
      </c>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6" t="s">
        <v>594</v>
      </c>
      <c r="AI17" s="271" t="s">
        <v>711</v>
      </c>
      <c r="AJ17" s="277" t="s">
        <v>80</v>
      </c>
      <c r="AK17" s="278" t="s">
        <v>297</v>
      </c>
      <c r="AL17" s="278"/>
      <c r="AM17" s="278"/>
      <c r="AN17" s="279"/>
      <c r="AO17" s="278" t="s">
        <v>357</v>
      </c>
      <c r="AP17" s="278" t="s">
        <v>712</v>
      </c>
      <c r="AQ17" s="280" t="s">
        <v>80</v>
      </c>
      <c r="AR17" s="279" t="s">
        <v>713</v>
      </c>
      <c r="AS17" s="281">
        <f t="shared" si="0"/>
        <v>1.7559999999999999E-2</v>
      </c>
      <c r="AT17" s="274">
        <f>H17</f>
        <v>8.8589599999999997</v>
      </c>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t="s">
        <v>357</v>
      </c>
      <c r="BU17" s="271" t="s">
        <v>357</v>
      </c>
      <c r="BV17" s="271" t="s">
        <v>649</v>
      </c>
      <c r="BW17" s="271">
        <v>1875</v>
      </c>
    </row>
    <row r="18" spans="2:75" s="10" customFormat="1" ht="28.8" x14ac:dyDescent="0.3">
      <c r="B18" s="271" t="s">
        <v>722</v>
      </c>
      <c r="C18" s="272" t="s">
        <v>709</v>
      </c>
      <c r="D18" s="271" t="s">
        <v>80</v>
      </c>
      <c r="E18" s="91" t="s">
        <v>710</v>
      </c>
      <c r="F18" s="271"/>
      <c r="G18" s="273">
        <f>0.1685/6</f>
        <v>2.8083333333333335E-2</v>
      </c>
      <c r="H18" s="274">
        <f>85.0249/6</f>
        <v>14.170816666666667</v>
      </c>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6" t="s">
        <v>594</v>
      </c>
      <c r="AI18" s="271" t="s">
        <v>711</v>
      </c>
      <c r="AJ18" s="277" t="s">
        <v>80</v>
      </c>
      <c r="AK18" s="278" t="s">
        <v>297</v>
      </c>
      <c r="AL18" s="278"/>
      <c r="AM18" s="278"/>
      <c r="AN18" s="279"/>
      <c r="AO18" s="278" t="s">
        <v>357</v>
      </c>
      <c r="AP18" s="278" t="s">
        <v>715</v>
      </c>
      <c r="AQ18" s="280" t="s">
        <v>80</v>
      </c>
      <c r="AR18" s="279" t="s">
        <v>716</v>
      </c>
      <c r="AS18" s="281">
        <f t="shared" si="0"/>
        <v>2.8083333333333335E-2</v>
      </c>
      <c r="AT18" s="274">
        <f t="shared" ref="AT18" si="4">H18</f>
        <v>14.170816666666667</v>
      </c>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t="s">
        <v>297</v>
      </c>
      <c r="BU18" s="271" t="s">
        <v>357</v>
      </c>
      <c r="BV18" s="271" t="s">
        <v>649</v>
      </c>
      <c r="BW18" s="271">
        <v>1875</v>
      </c>
    </row>
    <row r="19" spans="2:75" s="10" customFormat="1" ht="28.8" x14ac:dyDescent="0.3">
      <c r="B19" s="271" t="s">
        <v>723</v>
      </c>
      <c r="C19" s="272" t="s">
        <v>709</v>
      </c>
      <c r="D19" s="271" t="s">
        <v>80</v>
      </c>
      <c r="E19" s="68" t="s">
        <v>710</v>
      </c>
      <c r="F19" s="271" t="s">
        <v>80</v>
      </c>
      <c r="G19" s="273">
        <f>0.0878/5</f>
        <v>1.7559999999999999E-2</v>
      </c>
      <c r="H19" s="274">
        <f>44.2948/5</f>
        <v>8.8589599999999997</v>
      </c>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6" t="s">
        <v>594</v>
      </c>
      <c r="AI19" s="271" t="s">
        <v>711</v>
      </c>
      <c r="AJ19" s="277" t="s">
        <v>80</v>
      </c>
      <c r="AK19" s="278" t="s">
        <v>297</v>
      </c>
      <c r="AL19" s="278"/>
      <c r="AM19" s="278"/>
      <c r="AN19" s="279"/>
      <c r="AO19" s="278" t="s">
        <v>357</v>
      </c>
      <c r="AP19" s="278" t="s">
        <v>712</v>
      </c>
      <c r="AQ19" s="280" t="s">
        <v>80</v>
      </c>
      <c r="AR19" s="279" t="s">
        <v>713</v>
      </c>
      <c r="AS19" s="281">
        <f t="shared" si="0"/>
        <v>1.7559999999999999E-2</v>
      </c>
      <c r="AT19" s="274">
        <f>H19</f>
        <v>8.8589599999999997</v>
      </c>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t="s">
        <v>357</v>
      </c>
      <c r="BU19" s="271" t="s">
        <v>357</v>
      </c>
      <c r="BV19" s="271" t="s">
        <v>649</v>
      </c>
      <c r="BW19" s="271">
        <v>1875</v>
      </c>
    </row>
    <row r="20" spans="2:75" s="10" customFormat="1" ht="28.8" x14ac:dyDescent="0.3">
      <c r="B20" s="271" t="s">
        <v>724</v>
      </c>
      <c r="C20" s="272" t="s">
        <v>709</v>
      </c>
      <c r="D20" s="271" t="s">
        <v>80</v>
      </c>
      <c r="E20" s="68" t="s">
        <v>710</v>
      </c>
      <c r="F20" s="271" t="s">
        <v>80</v>
      </c>
      <c r="G20" s="273">
        <f>0.1685/6</f>
        <v>2.8083333333333335E-2</v>
      </c>
      <c r="H20" s="274">
        <f>85.0249/6</f>
        <v>14.170816666666667</v>
      </c>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6" t="s">
        <v>594</v>
      </c>
      <c r="AI20" s="271" t="s">
        <v>711</v>
      </c>
      <c r="AJ20" s="277" t="s">
        <v>80</v>
      </c>
      <c r="AK20" s="278" t="s">
        <v>297</v>
      </c>
      <c r="AL20" s="278"/>
      <c r="AM20" s="278"/>
      <c r="AN20" s="279"/>
      <c r="AO20" s="278" t="s">
        <v>357</v>
      </c>
      <c r="AP20" s="278" t="s">
        <v>715</v>
      </c>
      <c r="AQ20" s="280" t="s">
        <v>80</v>
      </c>
      <c r="AR20" s="279" t="s">
        <v>716</v>
      </c>
      <c r="AS20" s="281">
        <f t="shared" si="0"/>
        <v>2.8083333333333335E-2</v>
      </c>
      <c r="AT20" s="274">
        <f t="shared" ref="AT20" si="5">H20</f>
        <v>14.170816666666667</v>
      </c>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t="s">
        <v>297</v>
      </c>
      <c r="BU20" s="271" t="s">
        <v>357</v>
      </c>
      <c r="BV20" s="271" t="s">
        <v>649</v>
      </c>
      <c r="BW20" s="271">
        <v>1875</v>
      </c>
    </row>
    <row r="21" spans="2:75" s="10" customFormat="1" ht="28.8" x14ac:dyDescent="0.3">
      <c r="B21" s="271" t="s">
        <v>725</v>
      </c>
      <c r="C21" s="272" t="s">
        <v>726</v>
      </c>
      <c r="D21" s="271" t="s">
        <v>80</v>
      </c>
      <c r="E21" s="68" t="s">
        <v>710</v>
      </c>
      <c r="F21" s="271" t="s">
        <v>80</v>
      </c>
      <c r="G21" s="273">
        <v>0.47670000000000001</v>
      </c>
      <c r="H21" s="274">
        <v>133.38509999999999</v>
      </c>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6" t="s">
        <v>594</v>
      </c>
      <c r="AI21" s="271" t="s">
        <v>711</v>
      </c>
      <c r="AJ21" s="277" t="s">
        <v>80</v>
      </c>
      <c r="AK21" s="278" t="s">
        <v>297</v>
      </c>
      <c r="AL21" s="278"/>
      <c r="AM21" s="278"/>
      <c r="AN21" s="279"/>
      <c r="AO21" s="282" t="s">
        <v>357</v>
      </c>
      <c r="AP21" s="282" t="s">
        <v>590</v>
      </c>
      <c r="AQ21" s="282" t="s">
        <v>727</v>
      </c>
      <c r="AR21" s="279" t="s">
        <v>728</v>
      </c>
      <c r="AS21" s="281">
        <f t="shared" si="0"/>
        <v>0.47670000000000001</v>
      </c>
      <c r="AT21" s="274">
        <f t="shared" ref="AT21" si="6">H21</f>
        <v>133.38509999999999</v>
      </c>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t="s">
        <v>357</v>
      </c>
      <c r="BU21" s="271" t="s">
        <v>357</v>
      </c>
      <c r="BV21" s="271" t="s">
        <v>649</v>
      </c>
      <c r="BW21" s="271">
        <v>15368</v>
      </c>
    </row>
    <row r="22" spans="2:75" s="10" customFormat="1" ht="28.8" x14ac:dyDescent="0.3">
      <c r="B22" s="271" t="s">
        <v>729</v>
      </c>
      <c r="C22" s="272" t="s">
        <v>726</v>
      </c>
      <c r="D22" s="271" t="s">
        <v>80</v>
      </c>
      <c r="E22" s="68" t="s">
        <v>710</v>
      </c>
      <c r="F22" s="271" t="s">
        <v>80</v>
      </c>
      <c r="G22" s="273">
        <f>0.1685/6</f>
        <v>2.8083333333333335E-2</v>
      </c>
      <c r="H22" s="274">
        <f>85.0249/6</f>
        <v>14.170816666666667</v>
      </c>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6" t="s">
        <v>594</v>
      </c>
      <c r="AI22" s="271" t="s">
        <v>711</v>
      </c>
      <c r="AJ22" s="277" t="s">
        <v>80</v>
      </c>
      <c r="AK22" s="282" t="s">
        <v>297</v>
      </c>
      <c r="AL22" s="278"/>
      <c r="AM22" s="278"/>
      <c r="AN22" s="279"/>
      <c r="AO22" s="282" t="s">
        <v>357</v>
      </c>
      <c r="AP22" s="282" t="s">
        <v>715</v>
      </c>
      <c r="AQ22" s="280" t="s">
        <v>80</v>
      </c>
      <c r="AR22" s="271" t="s">
        <v>716</v>
      </c>
      <c r="AS22" s="281">
        <f t="shared" si="0"/>
        <v>2.8083333333333335E-2</v>
      </c>
      <c r="AT22" s="274">
        <f t="shared" ref="AT22" si="7">H22</f>
        <v>14.170816666666667</v>
      </c>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t="s">
        <v>297</v>
      </c>
      <c r="BU22" s="271" t="s">
        <v>357</v>
      </c>
      <c r="BV22" s="271" t="s">
        <v>649</v>
      </c>
      <c r="BW22" s="271">
        <v>15368</v>
      </c>
    </row>
    <row r="23" spans="2:75" s="10" customFormat="1" x14ac:dyDescent="0.3">
      <c r="B23" s="271"/>
      <c r="C23" s="272"/>
      <c r="D23" s="271" t="s">
        <v>80</v>
      </c>
      <c r="E23" s="68"/>
      <c r="F23" s="271" t="s">
        <v>80</v>
      </c>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6"/>
      <c r="AI23" s="271"/>
      <c r="AJ23" s="271"/>
      <c r="AK23" s="282"/>
      <c r="AL23" s="278"/>
      <c r="AM23" s="278"/>
      <c r="AN23" s="279"/>
      <c r="AO23" s="282"/>
      <c r="AP23" s="282"/>
      <c r="AQ23" s="282"/>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row>
    <row r="24" spans="2:75" s="10" customFormat="1" x14ac:dyDescent="0.3">
      <c r="B24" s="271"/>
      <c r="C24" s="272"/>
      <c r="D24" s="271" t="s">
        <v>80</v>
      </c>
      <c r="E24" s="68"/>
      <c r="F24" s="271" t="s">
        <v>80</v>
      </c>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6"/>
      <c r="AI24" s="271"/>
      <c r="AJ24" s="271"/>
      <c r="AK24" s="282"/>
      <c r="AL24" s="278"/>
      <c r="AM24" s="278"/>
      <c r="AN24" s="279"/>
      <c r="AO24" s="282"/>
      <c r="AP24" s="282"/>
      <c r="AQ24" s="282"/>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row>
    <row r="25" spans="2:75" s="10" customFormat="1" x14ac:dyDescent="0.3">
      <c r="B25" s="271"/>
      <c r="C25" s="272"/>
      <c r="D25" s="271" t="s">
        <v>80</v>
      </c>
      <c r="E25" s="68"/>
      <c r="F25" s="271" t="s">
        <v>80</v>
      </c>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6"/>
      <c r="AI25" s="271"/>
      <c r="AJ25" s="271"/>
      <c r="AK25" s="282"/>
      <c r="AL25" s="278"/>
      <c r="AM25" s="278"/>
      <c r="AN25" s="279"/>
      <c r="AO25" s="282"/>
      <c r="AP25" s="282"/>
      <c r="AQ25" s="282"/>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row>
    <row r="26" spans="2:75" s="10" customFormat="1" x14ac:dyDescent="0.3">
      <c r="B26" s="271"/>
      <c r="C26" s="272"/>
      <c r="D26" s="271" t="s">
        <v>80</v>
      </c>
      <c r="E26" s="68"/>
      <c r="F26" s="271" t="s">
        <v>80</v>
      </c>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6"/>
      <c r="AI26" s="271"/>
      <c r="AJ26" s="271"/>
      <c r="AK26" s="282"/>
      <c r="AL26" s="278"/>
      <c r="AM26" s="278"/>
      <c r="AN26" s="279"/>
      <c r="AO26" s="282"/>
      <c r="AP26" s="282"/>
      <c r="AQ26" s="282"/>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row>
  </sheetData>
  <sheetProtection algorithmName="SHA-512" hashValue="rmdehZoVxn3K9geJ6p9zrcR9fR1Z70gN87vtuh9e6AoQhKFszUHfLRR+bZkM8jUQMf1J4L4IfglTek9CuXos3Q==" saltValue="mLsA9qL897iDxjWxiow0B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1" priority="19">
      <formula>LEN(TRIM(B11))&gt;0</formula>
    </cfRule>
  </conditionalFormatting>
  <conditionalFormatting sqref="C5:C6">
    <cfRule type="cellIs" dxfId="70" priority="20" operator="equal">
      <formula>0</formula>
    </cfRule>
  </conditionalFormatting>
  <conditionalFormatting sqref="D11:D26">
    <cfRule type="expression" dxfId="69" priority="17">
      <formula>NOT($C11="Other (Specify)")</formula>
    </cfRule>
  </conditionalFormatting>
  <conditionalFormatting sqref="F11:F26">
    <cfRule type="expression" dxfId="68" priority="16">
      <formula>NOT($E11="Other (specify)")</formula>
    </cfRule>
  </conditionalFormatting>
  <conditionalFormatting sqref="AI11:AI26">
    <cfRule type="expression" dxfId="67" priority="15">
      <formula>NOT(OR($AH11="Calculated/Modeled"))</formula>
    </cfRule>
  </conditionalFormatting>
  <conditionalFormatting sqref="AJ23:AJ26">
    <cfRule type="expression" dxfId="66" priority="14">
      <formula>NOT($AH23="Measured")</formula>
    </cfRule>
  </conditionalFormatting>
  <conditionalFormatting sqref="AL11:AL26">
    <cfRule type="expression" dxfId="65" priority="3">
      <formula>NOT($AK11="Yes")</formula>
    </cfRule>
  </conditionalFormatting>
  <conditionalFormatting sqref="AL11:AN26">
    <cfRule type="expression" dxfId="64" priority="4">
      <formula>NOT($B11="")</formula>
    </cfRule>
  </conditionalFormatting>
  <conditionalFormatting sqref="AM11:AM26">
    <cfRule type="expression" dxfId="63" priority="2">
      <formula>NOT($AL11="Other")</formula>
    </cfRule>
  </conditionalFormatting>
  <conditionalFormatting sqref="AN11:AN26">
    <cfRule type="expression" dxfId="62" priority="1">
      <formula>NOT($AK11="Yes")</formula>
    </cfRule>
  </conditionalFormatting>
  <conditionalFormatting sqref="AP11:AP26">
    <cfRule type="expression" dxfId="61" priority="10">
      <formula>NOT($AO11="Yes")</formula>
    </cfRule>
  </conditionalFormatting>
  <conditionalFormatting sqref="AQ21 AQ23:AQ26">
    <cfRule type="expression" dxfId="60" priority="8">
      <formula>NOT($AP21="Other")</formula>
    </cfRule>
  </conditionalFormatting>
  <conditionalFormatting sqref="AR11:AR26">
    <cfRule type="expression" dxfId="59" priority="5">
      <formula>NOT($AO11="Yes")</formula>
    </cfRule>
  </conditionalFormatting>
  <conditionalFormatting sqref="AR11:BW20 AO21:BW21 AR22:BW22 AO23:BW26 AO11:AP20 C11:AI22 AK11:AK22 AO22:AP22 C23:AK26">
    <cfRule type="expression" dxfId="58" priority="6">
      <formula>NOT($B11="")</formula>
    </cfRule>
  </conditionalFormatting>
  <conditionalFormatting sqref="BV11:BV26">
    <cfRule type="expression" dxfId="57" priority="11">
      <formula>NOT($BU11="Yes")</formula>
    </cfRule>
  </conditionalFormatting>
  <dataValidations count="5">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83" t="s">
        <v>730</v>
      </c>
      <c r="D1" s="284" t="s">
        <v>731</v>
      </c>
      <c r="E1" s="284"/>
      <c r="F1" s="284"/>
      <c r="G1" s="284"/>
      <c r="J1" s="38"/>
    </row>
    <row r="2" spans="2:91" ht="14.7" customHeight="1" x14ac:dyDescent="0.3">
      <c r="D2" s="284"/>
      <c r="E2" s="284"/>
      <c r="F2" s="284"/>
      <c r="G2" s="284"/>
    </row>
    <row r="3" spans="2:91" ht="15.6" x14ac:dyDescent="0.3">
      <c r="B3" s="40" t="s">
        <v>400</v>
      </c>
    </row>
    <row r="4" spans="2:91" x14ac:dyDescent="0.3">
      <c r="B4" s="110" t="s">
        <v>401</v>
      </c>
      <c r="C4" s="111" t="str">
        <f>Facility!C4</f>
        <v>Appalachia Midstream Services, LLC</v>
      </c>
    </row>
    <row r="5" spans="2:91" x14ac:dyDescent="0.3">
      <c r="B5" s="110" t="s">
        <v>14</v>
      </c>
      <c r="C5" s="111" t="str">
        <f>Facility!C21</f>
        <v>Rattlesnake Hill Compressor Station</v>
      </c>
    </row>
    <row r="6" spans="2:91" x14ac:dyDescent="0.3">
      <c r="BL6" s="285"/>
    </row>
    <row r="7" spans="2:91" ht="15.6" x14ac:dyDescent="0.3">
      <c r="B7" s="40" t="s">
        <v>732</v>
      </c>
      <c r="D7" s="101" t="s">
        <v>733</v>
      </c>
      <c r="BL7" s="128"/>
    </row>
    <row r="8" spans="2:91" x14ac:dyDescent="0.3">
      <c r="B8" s="158" t="s">
        <v>734</v>
      </c>
      <c r="C8" s="185" t="s">
        <v>523</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86" t="s">
        <v>524</v>
      </c>
      <c r="AE8" s="287" t="s">
        <v>525</v>
      </c>
      <c r="AF8" s="288"/>
      <c r="AG8" s="289"/>
      <c r="AH8" s="289"/>
      <c r="AI8" s="244" t="s">
        <v>526</v>
      </c>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90" t="s">
        <v>527</v>
      </c>
      <c r="BK8" s="291"/>
      <c r="BL8" s="292" t="s">
        <v>528</v>
      </c>
      <c r="BM8" s="293"/>
      <c r="BN8" s="294" t="s">
        <v>735</v>
      </c>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row>
    <row r="9" spans="2:91" ht="61.2" customHeight="1" x14ac:dyDescent="0.3">
      <c r="B9" s="158"/>
      <c r="C9" s="197" t="s">
        <v>537</v>
      </c>
      <c r="D9" s="197" t="s">
        <v>538</v>
      </c>
      <c r="E9" s="197" t="s">
        <v>539</v>
      </c>
      <c r="F9" s="197" t="s">
        <v>540</v>
      </c>
      <c r="G9" s="197" t="s">
        <v>541</v>
      </c>
      <c r="H9" s="197" t="s">
        <v>542</v>
      </c>
      <c r="I9" s="197" t="s">
        <v>543</v>
      </c>
      <c r="J9" s="197" t="s">
        <v>544</v>
      </c>
      <c r="K9" s="197" t="s">
        <v>545</v>
      </c>
      <c r="L9" s="197" t="s">
        <v>546</v>
      </c>
      <c r="M9" s="197" t="s">
        <v>547</v>
      </c>
      <c r="N9" s="197" t="s">
        <v>548</v>
      </c>
      <c r="O9" s="197" t="s">
        <v>673</v>
      </c>
      <c r="P9" s="197" t="s">
        <v>550</v>
      </c>
      <c r="Q9" s="197" t="s">
        <v>551</v>
      </c>
      <c r="R9" s="197" t="s">
        <v>552</v>
      </c>
      <c r="S9" s="197" t="s">
        <v>553</v>
      </c>
      <c r="T9" s="197" t="s">
        <v>554</v>
      </c>
      <c r="U9" s="197" t="s">
        <v>703</v>
      </c>
      <c r="V9" s="197" t="s">
        <v>556</v>
      </c>
      <c r="W9" s="197" t="s">
        <v>557</v>
      </c>
      <c r="X9" s="197" t="s">
        <v>558</v>
      </c>
      <c r="Y9" s="197" t="s">
        <v>559</v>
      </c>
      <c r="Z9" s="197" t="s">
        <v>704</v>
      </c>
      <c r="AA9" s="197" t="s">
        <v>561</v>
      </c>
      <c r="AB9" s="198" t="s">
        <v>562</v>
      </c>
      <c r="AC9" s="198" t="s">
        <v>563</v>
      </c>
      <c r="AD9" s="295" t="s">
        <v>736</v>
      </c>
      <c r="AE9" s="195" t="s">
        <v>737</v>
      </c>
      <c r="AF9" s="199" t="s">
        <v>738</v>
      </c>
      <c r="AG9" s="296" t="s">
        <v>739</v>
      </c>
      <c r="AH9" s="199" t="s">
        <v>738</v>
      </c>
      <c r="AI9" s="197" t="s">
        <v>537</v>
      </c>
      <c r="AJ9" s="197" t="s">
        <v>538</v>
      </c>
      <c r="AK9" s="197" t="s">
        <v>539</v>
      </c>
      <c r="AL9" s="197" t="s">
        <v>540</v>
      </c>
      <c r="AM9" s="197" t="s">
        <v>541</v>
      </c>
      <c r="AN9" s="197" t="s">
        <v>542</v>
      </c>
      <c r="AO9" s="197" t="s">
        <v>543</v>
      </c>
      <c r="AP9" s="197" t="s">
        <v>544</v>
      </c>
      <c r="AQ9" s="197" t="s">
        <v>545</v>
      </c>
      <c r="AR9" s="197" t="s">
        <v>546</v>
      </c>
      <c r="AS9" s="197" t="s">
        <v>547</v>
      </c>
      <c r="AT9" s="197" t="s">
        <v>548</v>
      </c>
      <c r="AU9" s="197" t="s">
        <v>673</v>
      </c>
      <c r="AV9" s="197" t="s">
        <v>550</v>
      </c>
      <c r="AW9" s="197" t="s">
        <v>551</v>
      </c>
      <c r="AX9" s="197" t="s">
        <v>552</v>
      </c>
      <c r="AY9" s="197" t="s">
        <v>553</v>
      </c>
      <c r="AZ9" s="197" t="s">
        <v>554</v>
      </c>
      <c r="BA9" s="197" t="s">
        <v>703</v>
      </c>
      <c r="BB9" s="197" t="s">
        <v>556</v>
      </c>
      <c r="BC9" s="197" t="s">
        <v>557</v>
      </c>
      <c r="BD9" s="197" t="s">
        <v>558</v>
      </c>
      <c r="BE9" s="197" t="s">
        <v>559</v>
      </c>
      <c r="BF9" s="197" t="s">
        <v>704</v>
      </c>
      <c r="BG9" s="197" t="s">
        <v>561</v>
      </c>
      <c r="BH9" s="198" t="s">
        <v>562</v>
      </c>
      <c r="BI9" s="198" t="s">
        <v>563</v>
      </c>
      <c r="BJ9" s="198" t="s">
        <v>740</v>
      </c>
      <c r="BK9" s="198" t="s">
        <v>578</v>
      </c>
      <c r="BL9" s="297" t="s">
        <v>741</v>
      </c>
      <c r="BM9" s="297" t="s">
        <v>742</v>
      </c>
      <c r="BN9" s="298" t="s">
        <v>743</v>
      </c>
      <c r="BO9" s="298" t="s">
        <v>744</v>
      </c>
      <c r="BP9" s="298" t="s">
        <v>745</v>
      </c>
      <c r="BQ9" s="298" t="s">
        <v>746</v>
      </c>
      <c r="BR9" s="298" t="s">
        <v>747</v>
      </c>
      <c r="BS9" s="298" t="s">
        <v>748</v>
      </c>
      <c r="BT9" s="298" t="s">
        <v>749</v>
      </c>
      <c r="BU9" s="298" t="s">
        <v>750</v>
      </c>
      <c r="BV9" s="298" t="s">
        <v>751</v>
      </c>
      <c r="BW9" s="298" t="s">
        <v>752</v>
      </c>
      <c r="BX9" s="298" t="s">
        <v>753</v>
      </c>
      <c r="BY9" s="298" t="s">
        <v>754</v>
      </c>
      <c r="BZ9" s="298" t="s">
        <v>755</v>
      </c>
      <c r="CA9" s="298" t="s">
        <v>756</v>
      </c>
      <c r="CB9" s="298" t="s">
        <v>757</v>
      </c>
      <c r="CC9" s="298" t="s">
        <v>758</v>
      </c>
      <c r="CD9" s="298" t="s">
        <v>759</v>
      </c>
      <c r="CE9" s="298" t="s">
        <v>760</v>
      </c>
      <c r="CF9" s="298" t="s">
        <v>761</v>
      </c>
      <c r="CG9" s="298" t="s">
        <v>762</v>
      </c>
      <c r="CH9" s="298" t="s">
        <v>763</v>
      </c>
      <c r="CI9" s="298" t="s">
        <v>764</v>
      </c>
      <c r="CJ9" s="298" t="s">
        <v>765</v>
      </c>
      <c r="CK9" s="298" t="s">
        <v>766</v>
      </c>
      <c r="CL9" s="298" t="s">
        <v>767</v>
      </c>
      <c r="CM9" s="297" t="s">
        <v>768</v>
      </c>
    </row>
    <row r="10" spans="2:91" s="10" customFormat="1" x14ac:dyDescent="0.3">
      <c r="B10" s="227"/>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3"/>
      <c r="AE10" s="299"/>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7"/>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2"/>
      <c r="AE11" s="162"/>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7"/>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7"/>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7"/>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7"/>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7"/>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7"/>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7"/>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7"/>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7"/>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7"/>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7"/>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11wBGvdejAnYtpZCDCObk1GZO/31EM4y/Hrk9CAhMz3ByspHAl6E8RTzVOiOmZ0lnW+t4NRClXhfWqioi4YP2A==" saltValue="cwzPOmiweEr0XFzkk7EEx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6" priority="8">
      <formula>LEN(TRIM(B10))&gt;0</formula>
    </cfRule>
  </conditionalFormatting>
  <conditionalFormatting sqref="C4:C5">
    <cfRule type="cellIs" dxfId="55" priority="9" operator="equal">
      <formula>0</formula>
    </cfRule>
  </conditionalFormatting>
  <conditionalFormatting sqref="C10:CM22">
    <cfRule type="expression" dxfId="54" priority="7">
      <formula>NOT($B10="")</formula>
    </cfRule>
  </conditionalFormatting>
  <conditionalFormatting sqref="AF10:AF22">
    <cfRule type="expression" dxfId="52" priority="3">
      <formula>NOT($AE10="Yes")</formula>
    </cfRule>
  </conditionalFormatting>
  <conditionalFormatting sqref="AH10:AH22">
    <cfRule type="expression" dxfId="51" priority="5">
      <formula>NOT($AG10="Yes")</formula>
    </cfRule>
  </conditionalFormatting>
  <conditionalFormatting sqref="BK10:BK22">
    <cfRule type="expression" dxfId="50"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9" t="s">
        <v>769</v>
      </c>
      <c r="C1" s="149"/>
      <c r="D1" s="149"/>
      <c r="F1" s="38"/>
    </row>
    <row r="2" spans="2:66" ht="18" customHeight="1" x14ac:dyDescent="0.3">
      <c r="B2" s="149"/>
      <c r="C2" s="149"/>
      <c r="D2" s="149"/>
      <c r="F2" s="38"/>
    </row>
    <row r="4" spans="2:66" ht="15.6" x14ac:dyDescent="0.3">
      <c r="B4" s="40" t="s">
        <v>400</v>
      </c>
    </row>
    <row r="5" spans="2:66" x14ac:dyDescent="0.3">
      <c r="B5" s="110" t="s">
        <v>401</v>
      </c>
      <c r="C5" s="111" t="str">
        <f>Facility!C4</f>
        <v>Appalachia Midstream Services, LLC</v>
      </c>
    </row>
    <row r="6" spans="2:66" x14ac:dyDescent="0.3">
      <c r="B6" s="110" t="s">
        <v>14</v>
      </c>
      <c r="C6" s="111" t="str">
        <f>Facility!C21</f>
        <v>Rattlesnake Hill Compressor Station</v>
      </c>
    </row>
    <row r="7" spans="2:66" x14ac:dyDescent="0.3">
      <c r="B7" s="112"/>
      <c r="C7" s="112"/>
    </row>
    <row r="8" spans="2:66" ht="15.6" x14ac:dyDescent="0.3">
      <c r="B8" s="40" t="s">
        <v>517</v>
      </c>
      <c r="C8" s="112"/>
    </row>
    <row r="9" spans="2:66" ht="28.8" x14ac:dyDescent="0.3">
      <c r="B9" s="175" t="s">
        <v>770</v>
      </c>
      <c r="C9" s="176">
        <v>1</v>
      </c>
    </row>
    <row r="10" spans="2:66" x14ac:dyDescent="0.3">
      <c r="B10" s="150"/>
      <c r="C10" s="232"/>
      <c r="D10" s="300"/>
    </row>
    <row r="11" spans="2:66" ht="15.6" x14ac:dyDescent="0.3">
      <c r="B11" s="40" t="s">
        <v>771</v>
      </c>
      <c r="C11" s="301"/>
      <c r="D11" s="151" t="s">
        <v>521</v>
      </c>
      <c r="AH11" s="160"/>
    </row>
    <row r="12" spans="2:66" x14ac:dyDescent="0.3">
      <c r="B12" s="158" t="s">
        <v>772</v>
      </c>
      <c r="C12" s="302" t="s">
        <v>523</v>
      </c>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303" t="s">
        <v>524</v>
      </c>
      <c r="AE12" s="303"/>
      <c r="AF12" s="304"/>
      <c r="AG12" s="305" t="s">
        <v>525</v>
      </c>
      <c r="AH12" s="305"/>
      <c r="AI12" s="305"/>
      <c r="AJ12" s="305"/>
      <c r="AK12" s="306"/>
      <c r="AL12" s="219" t="s">
        <v>526</v>
      </c>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46" t="s">
        <v>527</v>
      </c>
      <c r="BN12" s="246"/>
    </row>
    <row r="13" spans="2:66" ht="61.2" customHeight="1" x14ac:dyDescent="0.3">
      <c r="B13" s="158"/>
      <c r="C13" s="197" t="s">
        <v>537</v>
      </c>
      <c r="D13" s="197" t="s">
        <v>538</v>
      </c>
      <c r="E13" s="197" t="s">
        <v>539</v>
      </c>
      <c r="F13" s="197" t="s">
        <v>540</v>
      </c>
      <c r="G13" s="197" t="s">
        <v>541</v>
      </c>
      <c r="H13" s="197" t="s">
        <v>542</v>
      </c>
      <c r="I13" s="197" t="s">
        <v>543</v>
      </c>
      <c r="J13" s="197" t="s">
        <v>544</v>
      </c>
      <c r="K13" s="197" t="s">
        <v>545</v>
      </c>
      <c r="L13" s="197" t="s">
        <v>546</v>
      </c>
      <c r="M13" s="197" t="s">
        <v>547</v>
      </c>
      <c r="N13" s="197" t="s">
        <v>548</v>
      </c>
      <c r="O13" s="197" t="s">
        <v>673</v>
      </c>
      <c r="P13" s="197" t="s">
        <v>550</v>
      </c>
      <c r="Q13" s="197" t="s">
        <v>551</v>
      </c>
      <c r="R13" s="197" t="s">
        <v>552</v>
      </c>
      <c r="S13" s="197" t="s">
        <v>553</v>
      </c>
      <c r="T13" s="197" t="s">
        <v>554</v>
      </c>
      <c r="U13" s="197" t="s">
        <v>703</v>
      </c>
      <c r="V13" s="197" t="s">
        <v>556</v>
      </c>
      <c r="W13" s="197" t="s">
        <v>557</v>
      </c>
      <c r="X13" s="197" t="s">
        <v>558</v>
      </c>
      <c r="Y13" s="197" t="s">
        <v>559</v>
      </c>
      <c r="Z13" s="197" t="s">
        <v>704</v>
      </c>
      <c r="AA13" s="197" t="s">
        <v>561</v>
      </c>
      <c r="AB13" s="198" t="s">
        <v>562</v>
      </c>
      <c r="AC13" s="198" t="s">
        <v>563</v>
      </c>
      <c r="AD13" s="199" t="s">
        <v>564</v>
      </c>
      <c r="AE13" s="199" t="s">
        <v>565</v>
      </c>
      <c r="AF13" s="199" t="s">
        <v>566</v>
      </c>
      <c r="AG13" s="198" t="s">
        <v>773</v>
      </c>
      <c r="AH13" s="198" t="s">
        <v>774</v>
      </c>
      <c r="AI13" s="199" t="s">
        <v>739</v>
      </c>
      <c r="AJ13" s="199" t="s">
        <v>775</v>
      </c>
      <c r="AK13" s="199" t="s">
        <v>776</v>
      </c>
      <c r="AL13" s="197" t="s">
        <v>537</v>
      </c>
      <c r="AM13" s="197" t="s">
        <v>538</v>
      </c>
      <c r="AN13" s="197" t="s">
        <v>539</v>
      </c>
      <c r="AO13" s="197" t="s">
        <v>540</v>
      </c>
      <c r="AP13" s="197" t="s">
        <v>541</v>
      </c>
      <c r="AQ13" s="197" t="s">
        <v>542</v>
      </c>
      <c r="AR13" s="197" t="s">
        <v>543</v>
      </c>
      <c r="AS13" s="197" t="s">
        <v>544</v>
      </c>
      <c r="AT13" s="197" t="s">
        <v>545</v>
      </c>
      <c r="AU13" s="197" t="s">
        <v>546</v>
      </c>
      <c r="AV13" s="197" t="s">
        <v>547</v>
      </c>
      <c r="AW13" s="197" t="s">
        <v>548</v>
      </c>
      <c r="AX13" s="197" t="s">
        <v>673</v>
      </c>
      <c r="AY13" s="197" t="s">
        <v>550</v>
      </c>
      <c r="AZ13" s="197" t="s">
        <v>551</v>
      </c>
      <c r="BA13" s="197" t="s">
        <v>552</v>
      </c>
      <c r="BB13" s="197" t="s">
        <v>553</v>
      </c>
      <c r="BC13" s="197" t="s">
        <v>554</v>
      </c>
      <c r="BD13" s="197" t="s">
        <v>703</v>
      </c>
      <c r="BE13" s="197" t="s">
        <v>556</v>
      </c>
      <c r="BF13" s="197" t="s">
        <v>557</v>
      </c>
      <c r="BG13" s="197" t="s">
        <v>558</v>
      </c>
      <c r="BH13" s="197" t="s">
        <v>559</v>
      </c>
      <c r="BI13" s="197" t="s">
        <v>704</v>
      </c>
      <c r="BJ13" s="197" t="s">
        <v>561</v>
      </c>
      <c r="BK13" s="198" t="s">
        <v>562</v>
      </c>
      <c r="BL13" s="198" t="s">
        <v>563</v>
      </c>
      <c r="BM13" s="198" t="s">
        <v>740</v>
      </c>
      <c r="BN13" s="198" t="s">
        <v>578</v>
      </c>
    </row>
    <row r="14" spans="2:66" s="10" customFormat="1" ht="57.6" x14ac:dyDescent="0.3">
      <c r="B14" s="227" t="s">
        <v>777</v>
      </c>
      <c r="C14" s="162">
        <v>0.1106</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t="s">
        <v>594</v>
      </c>
      <c r="AE14" s="162" t="s">
        <v>778</v>
      </c>
      <c r="AF14" s="162"/>
      <c r="AG14" s="162" t="s">
        <v>297</v>
      </c>
      <c r="AH14" s="162"/>
      <c r="AI14" s="162" t="s">
        <v>297</v>
      </c>
      <c r="AJ14" s="162"/>
      <c r="AK14" s="162"/>
      <c r="AL14" s="162">
        <f>C14</f>
        <v>0.1106</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t="s">
        <v>357</v>
      </c>
      <c r="BN14" s="162" t="s">
        <v>649</v>
      </c>
    </row>
    <row r="15" spans="2:66" s="10" customFormat="1" x14ac:dyDescent="0.3">
      <c r="B15" s="227"/>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7"/>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7"/>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7"/>
      <c r="C18" s="162" t="s">
        <v>80</v>
      </c>
      <c r="D18" s="162" t="s">
        <v>80</v>
      </c>
      <c r="E18" s="162" t="s">
        <v>80</v>
      </c>
      <c r="F18" s="162" t="s">
        <v>80</v>
      </c>
      <c r="G18" s="162"/>
      <c r="H18" s="162"/>
      <c r="I18" s="162"/>
      <c r="J18" s="162"/>
      <c r="K18" s="162"/>
      <c r="L18" s="162"/>
      <c r="M18" s="162"/>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t="s">
        <v>80</v>
      </c>
      <c r="AF18" s="162"/>
      <c r="AG18" s="162"/>
      <c r="AH18" s="162"/>
      <c r="AI18" s="162"/>
      <c r="AJ18" s="162"/>
      <c r="AK18" s="162"/>
      <c r="AL18" s="162" t="s">
        <v>80</v>
      </c>
      <c r="AM18" s="162" t="s">
        <v>80</v>
      </c>
      <c r="AN18" s="162" t="s">
        <v>80</v>
      </c>
      <c r="AO18" s="162" t="s">
        <v>80</v>
      </c>
      <c r="AP18" s="162"/>
      <c r="AQ18" s="162"/>
      <c r="AR18" s="162"/>
      <c r="AS18" s="162"/>
      <c r="AT18" s="162"/>
      <c r="AU18" s="162"/>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t="s">
        <v>80</v>
      </c>
      <c r="BK18" s="162" t="s">
        <v>80</v>
      </c>
      <c r="BL18" s="162" t="s">
        <v>80</v>
      </c>
      <c r="BM18" s="162"/>
      <c r="BN18" s="162" t="s">
        <v>80</v>
      </c>
    </row>
    <row r="19" spans="2:66" s="10" customFormat="1" x14ac:dyDescent="0.3">
      <c r="B19" s="227"/>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7"/>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7"/>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7"/>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7"/>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7"/>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7"/>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7"/>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bBnlyRF2f2MNxgPUS0eZW1DTPlEMJDHLp/dipmUXF9A6kHLxNMwrTcaa0lac4Bjb64fmLbXr39rt4H30VbO+iQ==" saltValue="X1ujWWhFHWu8zC4Ia06cd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9" priority="10">
      <formula>LEN(TRIM(B14))&gt;0</formula>
    </cfRule>
  </conditionalFormatting>
  <conditionalFormatting sqref="C5:C6">
    <cfRule type="cellIs" dxfId="48" priority="11" operator="equal">
      <formula>0</formula>
    </cfRule>
  </conditionalFormatting>
  <conditionalFormatting sqref="C14:BN26">
    <cfRule type="expression" dxfId="47" priority="9">
      <formula>NOT($B14="")</formula>
    </cfRule>
  </conditionalFormatting>
  <conditionalFormatting sqref="D11:G11 B14:BN26">
    <cfRule type="expression" dxfId="46" priority="1">
      <formula>AND(NOT($C$9=""),$C$9=0)</formula>
    </cfRule>
  </conditionalFormatting>
  <conditionalFormatting sqref="AE14:AE26">
    <cfRule type="expression" dxfId="45" priority="8">
      <formula>NOT(OR($AD14="Calculated/Modeled"))</formula>
    </cfRule>
  </conditionalFormatting>
  <conditionalFormatting sqref="AF14:AF26">
    <cfRule type="expression" dxfId="44" priority="7">
      <formula>NOT($AD14="Measured")</formula>
    </cfRule>
  </conditionalFormatting>
  <conditionalFormatting sqref="AH14:AH26">
    <cfRule type="expression" dxfId="43" priority="6">
      <formula>NOT($AG14="Yes")</formula>
    </cfRule>
  </conditionalFormatting>
  <conditionalFormatting sqref="AJ14:AJ26">
    <cfRule type="expression" dxfId="42" priority="4">
      <formula>NOT($AI14="Yes")</formula>
    </cfRule>
  </conditionalFormatting>
  <conditionalFormatting sqref="AK14:AK26">
    <cfRule type="expression" dxfId="41" priority="3">
      <formula>NOT($AJ14="Other")</formula>
    </cfRule>
  </conditionalFormatting>
  <conditionalFormatting sqref="BN14:BN26">
    <cfRule type="expression" dxfId="4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9" t="s">
        <v>779</v>
      </c>
      <c r="C1" s="149"/>
      <c r="E1" s="38"/>
    </row>
    <row r="2" spans="2:67" ht="18" customHeight="1" x14ac:dyDescent="0.3">
      <c r="B2" s="149"/>
      <c r="C2" s="149"/>
      <c r="E2" s="38"/>
    </row>
    <row r="4" spans="2:67" ht="15.6" x14ac:dyDescent="0.3">
      <c r="B4" s="40" t="s">
        <v>400</v>
      </c>
      <c r="E4" s="101" t="s">
        <v>780</v>
      </c>
      <c r="F4" s="182"/>
      <c r="G4" s="182"/>
    </row>
    <row r="5" spans="2:67" x14ac:dyDescent="0.3">
      <c r="B5" s="110" t="s">
        <v>401</v>
      </c>
      <c r="C5" s="111" t="str">
        <f>Facility!C4</f>
        <v>Appalachia Midstream Services, LLC</v>
      </c>
    </row>
    <row r="6" spans="2:67" x14ac:dyDescent="0.3">
      <c r="B6" s="110" t="s">
        <v>14</v>
      </c>
      <c r="C6" s="111" t="str">
        <f>Facility!C21</f>
        <v>Rattlesnake Hill Compressor Station</v>
      </c>
    </row>
    <row r="7" spans="2:67" x14ac:dyDescent="0.3">
      <c r="B7" s="112"/>
      <c r="C7" s="112"/>
    </row>
    <row r="8" spans="2:67" ht="15.6" x14ac:dyDescent="0.3">
      <c r="B8" s="40" t="s">
        <v>781</v>
      </c>
      <c r="AH8" s="160"/>
    </row>
    <row r="9" spans="2:67" x14ac:dyDescent="0.3">
      <c r="B9" s="158" t="s">
        <v>782</v>
      </c>
      <c r="C9" s="255" t="s">
        <v>523</v>
      </c>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303" t="s">
        <v>524</v>
      </c>
      <c r="AE9" s="303"/>
      <c r="AF9" s="304"/>
      <c r="AG9" s="305" t="s">
        <v>525</v>
      </c>
      <c r="AH9" s="305"/>
      <c r="AI9" s="305"/>
      <c r="AJ9" s="305"/>
      <c r="AK9" s="219" t="s">
        <v>526</v>
      </c>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46" t="s">
        <v>527</v>
      </c>
      <c r="BM9" s="246"/>
      <c r="BN9" s="246"/>
      <c r="BO9" s="246"/>
    </row>
    <row r="10" spans="2:67" ht="61.2" customHeight="1" x14ac:dyDescent="0.3">
      <c r="B10" s="158"/>
      <c r="C10" s="197" t="s">
        <v>537</v>
      </c>
      <c r="D10" s="197" t="s">
        <v>538</v>
      </c>
      <c r="E10" s="197" t="s">
        <v>539</v>
      </c>
      <c r="F10" s="197" t="s">
        <v>540</v>
      </c>
      <c r="G10" s="197" t="s">
        <v>541</v>
      </c>
      <c r="H10" s="197" t="s">
        <v>542</v>
      </c>
      <c r="I10" s="197" t="s">
        <v>543</v>
      </c>
      <c r="J10" s="197" t="s">
        <v>544</v>
      </c>
      <c r="K10" s="197" t="s">
        <v>545</v>
      </c>
      <c r="L10" s="197" t="s">
        <v>546</v>
      </c>
      <c r="M10" s="197" t="s">
        <v>547</v>
      </c>
      <c r="N10" s="197" t="s">
        <v>548</v>
      </c>
      <c r="O10" s="197" t="s">
        <v>673</v>
      </c>
      <c r="P10" s="197" t="s">
        <v>550</v>
      </c>
      <c r="Q10" s="197" t="s">
        <v>551</v>
      </c>
      <c r="R10" s="197" t="s">
        <v>552</v>
      </c>
      <c r="S10" s="197" t="s">
        <v>553</v>
      </c>
      <c r="T10" s="197" t="s">
        <v>554</v>
      </c>
      <c r="U10" s="197" t="s">
        <v>703</v>
      </c>
      <c r="V10" s="197" t="s">
        <v>556</v>
      </c>
      <c r="W10" s="197" t="s">
        <v>557</v>
      </c>
      <c r="X10" s="197" t="s">
        <v>558</v>
      </c>
      <c r="Y10" s="197" t="s">
        <v>559</v>
      </c>
      <c r="Z10" s="197" t="s">
        <v>704</v>
      </c>
      <c r="AA10" s="197" t="s">
        <v>561</v>
      </c>
      <c r="AB10" s="198" t="s">
        <v>562</v>
      </c>
      <c r="AC10" s="198" t="s">
        <v>563</v>
      </c>
      <c r="AD10" s="199" t="s">
        <v>564</v>
      </c>
      <c r="AE10" s="199" t="s">
        <v>565</v>
      </c>
      <c r="AF10" s="199" t="s">
        <v>566</v>
      </c>
      <c r="AG10" s="198" t="s">
        <v>783</v>
      </c>
      <c r="AH10" s="198" t="s">
        <v>784</v>
      </c>
      <c r="AI10" s="199" t="s">
        <v>739</v>
      </c>
      <c r="AJ10" s="199" t="s">
        <v>738</v>
      </c>
      <c r="AK10" s="197" t="s">
        <v>537</v>
      </c>
      <c r="AL10" s="197" t="s">
        <v>538</v>
      </c>
      <c r="AM10" s="197" t="s">
        <v>539</v>
      </c>
      <c r="AN10" s="197" t="s">
        <v>540</v>
      </c>
      <c r="AO10" s="197" t="s">
        <v>541</v>
      </c>
      <c r="AP10" s="197" t="s">
        <v>542</v>
      </c>
      <c r="AQ10" s="197" t="s">
        <v>543</v>
      </c>
      <c r="AR10" s="197" t="s">
        <v>544</v>
      </c>
      <c r="AS10" s="197" t="s">
        <v>545</v>
      </c>
      <c r="AT10" s="197" t="s">
        <v>546</v>
      </c>
      <c r="AU10" s="197" t="s">
        <v>547</v>
      </c>
      <c r="AV10" s="197" t="s">
        <v>548</v>
      </c>
      <c r="AW10" s="197" t="s">
        <v>569</v>
      </c>
      <c r="AX10" s="197" t="s">
        <v>550</v>
      </c>
      <c r="AY10" s="197" t="s">
        <v>551</v>
      </c>
      <c r="AZ10" s="197" t="s">
        <v>552</v>
      </c>
      <c r="BA10" s="197" t="s">
        <v>553</v>
      </c>
      <c r="BB10" s="197" t="s">
        <v>554</v>
      </c>
      <c r="BC10" s="197" t="s">
        <v>703</v>
      </c>
      <c r="BD10" s="197" t="s">
        <v>556</v>
      </c>
      <c r="BE10" s="197" t="s">
        <v>557</v>
      </c>
      <c r="BF10" s="197" t="s">
        <v>558</v>
      </c>
      <c r="BG10" s="197" t="s">
        <v>559</v>
      </c>
      <c r="BH10" s="197" t="s">
        <v>704</v>
      </c>
      <c r="BI10" s="197" t="s">
        <v>561</v>
      </c>
      <c r="BJ10" s="198" t="s">
        <v>562</v>
      </c>
      <c r="BK10" s="198" t="s">
        <v>563</v>
      </c>
      <c r="BL10" s="198" t="s">
        <v>785</v>
      </c>
      <c r="BM10" s="198" t="s">
        <v>786</v>
      </c>
      <c r="BN10" s="198" t="s">
        <v>787</v>
      </c>
      <c r="BO10" s="198" t="s">
        <v>578</v>
      </c>
    </row>
    <row r="11" spans="2:67" s="10" customFormat="1" x14ac:dyDescent="0.3">
      <c r="B11" s="227"/>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2"/>
      <c r="AE11" s="162" t="s">
        <v>80</v>
      </c>
      <c r="AF11" s="162"/>
      <c r="AG11" s="162"/>
      <c r="AH11" s="162"/>
      <c r="AI11" s="162"/>
      <c r="AJ11" s="162"/>
      <c r="AK11" s="162" t="s">
        <v>80</v>
      </c>
      <c r="AL11" s="162" t="s">
        <v>80</v>
      </c>
      <c r="AM11" s="162" t="s">
        <v>80</v>
      </c>
      <c r="AN11" s="162" t="s">
        <v>80</v>
      </c>
      <c r="AO11" s="162" t="s">
        <v>80</v>
      </c>
      <c r="AP11" s="162" t="s">
        <v>80</v>
      </c>
      <c r="AQ11" s="162" t="s">
        <v>80</v>
      </c>
      <c r="AR11" s="162" t="s">
        <v>80</v>
      </c>
      <c r="AS11" s="162" t="s">
        <v>80</v>
      </c>
      <c r="AT11" s="162" t="s">
        <v>80</v>
      </c>
      <c r="AU11" s="162" t="s">
        <v>80</v>
      </c>
      <c r="AV11" s="162" t="s">
        <v>80</v>
      </c>
      <c r="AW11" s="162" t="s">
        <v>80</v>
      </c>
      <c r="AX11" s="162" t="s">
        <v>80</v>
      </c>
      <c r="AY11" s="162" t="s">
        <v>80</v>
      </c>
      <c r="AZ11" s="162" t="s">
        <v>80</v>
      </c>
      <c r="BA11" s="162" t="s">
        <v>80</v>
      </c>
      <c r="BB11" s="162" t="s">
        <v>80</v>
      </c>
      <c r="BC11" s="162" t="s">
        <v>80</v>
      </c>
      <c r="BD11" s="162"/>
      <c r="BE11" s="162"/>
      <c r="BF11" s="162"/>
      <c r="BG11" s="162"/>
      <c r="BH11" s="162"/>
      <c r="BI11" s="162"/>
      <c r="BJ11" s="162"/>
      <c r="BK11" s="162" t="s">
        <v>80</v>
      </c>
      <c r="BL11" s="162"/>
      <c r="BM11" s="162"/>
      <c r="BN11" s="162"/>
      <c r="BO11" s="162" t="s">
        <v>80</v>
      </c>
    </row>
    <row r="12" spans="2:67" s="10" customFormat="1" x14ac:dyDescent="0.3">
      <c r="B12" s="227"/>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t="s">
        <v>80</v>
      </c>
      <c r="AF12" s="162"/>
      <c r="AG12" s="162"/>
      <c r="AH12" s="162"/>
      <c r="AI12" s="162"/>
      <c r="AJ12" s="162"/>
      <c r="AK12" s="162" t="s">
        <v>80</v>
      </c>
      <c r="AL12" s="162" t="s">
        <v>80</v>
      </c>
      <c r="AM12" s="162" t="s">
        <v>80</v>
      </c>
      <c r="AN12" s="162" t="s">
        <v>80</v>
      </c>
      <c r="AO12" s="162" t="s">
        <v>80</v>
      </c>
      <c r="AP12" s="162" t="s">
        <v>80</v>
      </c>
      <c r="AQ12" s="162" t="s">
        <v>80</v>
      </c>
      <c r="AR12" s="162" t="s">
        <v>80</v>
      </c>
      <c r="AS12" s="162" t="s">
        <v>80</v>
      </c>
      <c r="AT12" s="162" t="s">
        <v>80</v>
      </c>
      <c r="AU12" s="162" t="s">
        <v>80</v>
      </c>
      <c r="AV12" s="162" t="s">
        <v>80</v>
      </c>
      <c r="AW12" s="162" t="s">
        <v>80</v>
      </c>
      <c r="AX12" s="162" t="s">
        <v>80</v>
      </c>
      <c r="AY12" s="162" t="s">
        <v>80</v>
      </c>
      <c r="AZ12" s="162" t="s">
        <v>80</v>
      </c>
      <c r="BA12" s="162" t="s">
        <v>80</v>
      </c>
      <c r="BB12" s="162" t="s">
        <v>80</v>
      </c>
      <c r="BC12" s="162" t="s">
        <v>80</v>
      </c>
      <c r="BD12" s="162"/>
      <c r="BE12" s="162"/>
      <c r="BF12" s="162"/>
      <c r="BG12" s="162"/>
      <c r="BH12" s="162"/>
      <c r="BI12" s="162"/>
      <c r="BJ12" s="162"/>
      <c r="BK12" s="162" t="s">
        <v>80</v>
      </c>
      <c r="BL12" s="162"/>
      <c r="BM12" s="162"/>
      <c r="BN12" s="162"/>
      <c r="BO12" s="162" t="s">
        <v>80</v>
      </c>
    </row>
    <row r="13" spans="2:67" s="10" customFormat="1" x14ac:dyDescent="0.3">
      <c r="B13" s="227"/>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t="s">
        <v>80</v>
      </c>
      <c r="AF13" s="162"/>
      <c r="AG13" s="162"/>
      <c r="AH13" s="162"/>
      <c r="AI13" s="162"/>
      <c r="AJ13" s="162"/>
      <c r="AK13" s="162" t="s">
        <v>80</v>
      </c>
      <c r="AL13" s="162" t="s">
        <v>80</v>
      </c>
      <c r="AM13" s="162" t="s">
        <v>80</v>
      </c>
      <c r="AN13" s="162" t="s">
        <v>80</v>
      </c>
      <c r="AO13" s="162" t="s">
        <v>80</v>
      </c>
      <c r="AP13" s="162" t="s">
        <v>80</v>
      </c>
      <c r="AQ13" s="162" t="s">
        <v>80</v>
      </c>
      <c r="AR13" s="162" t="s">
        <v>80</v>
      </c>
      <c r="AS13" s="162" t="s">
        <v>80</v>
      </c>
      <c r="AT13" s="162" t="s">
        <v>80</v>
      </c>
      <c r="AU13" s="162" t="s">
        <v>80</v>
      </c>
      <c r="AV13" s="162" t="s">
        <v>80</v>
      </c>
      <c r="AW13" s="162" t="s">
        <v>80</v>
      </c>
      <c r="AX13" s="162" t="s">
        <v>80</v>
      </c>
      <c r="AY13" s="162" t="s">
        <v>80</v>
      </c>
      <c r="AZ13" s="162" t="s">
        <v>80</v>
      </c>
      <c r="BA13" s="162" t="s">
        <v>80</v>
      </c>
      <c r="BB13" s="162" t="s">
        <v>80</v>
      </c>
      <c r="BC13" s="162" t="s">
        <v>80</v>
      </c>
      <c r="BD13" s="162"/>
      <c r="BE13" s="162"/>
      <c r="BF13" s="162"/>
      <c r="BG13" s="162"/>
      <c r="BH13" s="162"/>
      <c r="BI13" s="162"/>
      <c r="BJ13" s="162"/>
      <c r="BK13" s="162" t="s">
        <v>80</v>
      </c>
      <c r="BL13" s="162"/>
      <c r="BM13" s="162"/>
      <c r="BN13" s="162"/>
      <c r="BO13" s="162" t="s">
        <v>80</v>
      </c>
    </row>
    <row r="14" spans="2:67" s="10" customFormat="1" x14ac:dyDescent="0.3">
      <c r="B14" s="227"/>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t="s">
        <v>80</v>
      </c>
      <c r="AL14" s="162" t="s">
        <v>80</v>
      </c>
      <c r="AM14" s="162" t="s">
        <v>80</v>
      </c>
      <c r="AN14" s="162" t="s">
        <v>80</v>
      </c>
      <c r="AO14" s="162" t="s">
        <v>80</v>
      </c>
      <c r="AP14" s="162" t="s">
        <v>80</v>
      </c>
      <c r="AQ14" s="162" t="s">
        <v>80</v>
      </c>
      <c r="AR14" s="162" t="s">
        <v>80</v>
      </c>
      <c r="AS14" s="162" t="s">
        <v>80</v>
      </c>
      <c r="AT14" s="162" t="s">
        <v>80</v>
      </c>
      <c r="AU14" s="162" t="s">
        <v>80</v>
      </c>
      <c r="AV14" s="162" t="s">
        <v>80</v>
      </c>
      <c r="AW14" s="162" t="s">
        <v>80</v>
      </c>
      <c r="AX14" s="162" t="s">
        <v>80</v>
      </c>
      <c r="AY14" s="162" t="s">
        <v>80</v>
      </c>
      <c r="AZ14" s="162" t="s">
        <v>80</v>
      </c>
      <c r="BA14" s="162" t="s">
        <v>80</v>
      </c>
      <c r="BB14" s="162" t="s">
        <v>80</v>
      </c>
      <c r="BC14" s="162" t="s">
        <v>80</v>
      </c>
      <c r="BD14" s="162"/>
      <c r="BE14" s="162"/>
      <c r="BF14" s="162"/>
      <c r="BG14" s="162"/>
      <c r="BH14" s="162"/>
      <c r="BI14" s="162"/>
      <c r="BJ14" s="162"/>
      <c r="BK14" s="162" t="s">
        <v>80</v>
      </c>
      <c r="BL14" s="162"/>
      <c r="BM14" s="162"/>
      <c r="BN14" s="162"/>
      <c r="BO14" s="162" t="s">
        <v>80</v>
      </c>
    </row>
    <row r="15" spans="2:67" s="10" customFormat="1" x14ac:dyDescent="0.3">
      <c r="B15" s="227"/>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t="s">
        <v>80</v>
      </c>
      <c r="AF15" s="162"/>
      <c r="AG15" s="162"/>
      <c r="AH15" s="162"/>
      <c r="AI15" s="162"/>
      <c r="AJ15" s="162"/>
      <c r="AK15" s="162" t="s">
        <v>80</v>
      </c>
      <c r="AL15" s="162" t="s">
        <v>80</v>
      </c>
      <c r="AM15" s="162" t="s">
        <v>80</v>
      </c>
      <c r="AN15" s="162" t="s">
        <v>80</v>
      </c>
      <c r="AO15" s="162" t="s">
        <v>80</v>
      </c>
      <c r="AP15" s="162" t="s">
        <v>80</v>
      </c>
      <c r="AQ15" s="162" t="s">
        <v>80</v>
      </c>
      <c r="AR15" s="162" t="s">
        <v>80</v>
      </c>
      <c r="AS15" s="162" t="s">
        <v>80</v>
      </c>
      <c r="AT15" s="162" t="s">
        <v>80</v>
      </c>
      <c r="AU15" s="162" t="s">
        <v>80</v>
      </c>
      <c r="AV15" s="162" t="s">
        <v>80</v>
      </c>
      <c r="AW15" s="162" t="s">
        <v>80</v>
      </c>
      <c r="AX15" s="162" t="s">
        <v>80</v>
      </c>
      <c r="AY15" s="162" t="s">
        <v>80</v>
      </c>
      <c r="AZ15" s="162" t="s">
        <v>80</v>
      </c>
      <c r="BA15" s="162" t="s">
        <v>80</v>
      </c>
      <c r="BB15" s="162" t="s">
        <v>80</v>
      </c>
      <c r="BC15" s="162" t="s">
        <v>80</v>
      </c>
      <c r="BD15" s="162"/>
      <c r="BE15" s="162"/>
      <c r="BF15" s="162"/>
      <c r="BG15" s="162"/>
      <c r="BH15" s="162"/>
      <c r="BI15" s="162"/>
      <c r="BJ15" s="162"/>
      <c r="BK15" s="162" t="s">
        <v>80</v>
      </c>
      <c r="BL15" s="162"/>
      <c r="BM15" s="162"/>
      <c r="BN15" s="162"/>
      <c r="BO15" s="162" t="s">
        <v>80</v>
      </c>
    </row>
    <row r="16" spans="2:67" s="10" customFormat="1" x14ac:dyDescent="0.3">
      <c r="B16" s="227"/>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t="s">
        <v>80</v>
      </c>
      <c r="AF16" s="162"/>
      <c r="AG16" s="162"/>
      <c r="AH16" s="162"/>
      <c r="AI16" s="162"/>
      <c r="AJ16" s="162"/>
      <c r="AK16" s="162" t="s">
        <v>80</v>
      </c>
      <c r="AL16" s="162" t="s">
        <v>80</v>
      </c>
      <c r="AM16" s="162" t="s">
        <v>80</v>
      </c>
      <c r="AN16" s="162" t="s">
        <v>80</v>
      </c>
      <c r="AO16" s="162" t="s">
        <v>80</v>
      </c>
      <c r="AP16" s="162" t="s">
        <v>80</v>
      </c>
      <c r="AQ16" s="162" t="s">
        <v>80</v>
      </c>
      <c r="AR16" s="162" t="s">
        <v>80</v>
      </c>
      <c r="AS16" s="162" t="s">
        <v>80</v>
      </c>
      <c r="AT16" s="162" t="s">
        <v>80</v>
      </c>
      <c r="AU16" s="162" t="s">
        <v>80</v>
      </c>
      <c r="AV16" s="162" t="s">
        <v>80</v>
      </c>
      <c r="AW16" s="162" t="s">
        <v>80</v>
      </c>
      <c r="AX16" s="162" t="s">
        <v>80</v>
      </c>
      <c r="AY16" s="162" t="s">
        <v>80</v>
      </c>
      <c r="AZ16" s="162" t="s">
        <v>80</v>
      </c>
      <c r="BA16" s="162" t="s">
        <v>80</v>
      </c>
      <c r="BB16" s="162" t="s">
        <v>80</v>
      </c>
      <c r="BC16" s="162" t="s">
        <v>80</v>
      </c>
      <c r="BD16" s="162"/>
      <c r="BE16" s="162"/>
      <c r="BF16" s="162"/>
      <c r="BG16" s="162"/>
      <c r="BH16" s="162"/>
      <c r="BI16" s="162"/>
      <c r="BJ16" s="162"/>
      <c r="BK16" s="162" t="s">
        <v>80</v>
      </c>
      <c r="BL16" s="162"/>
      <c r="BM16" s="162"/>
      <c r="BN16" s="162"/>
      <c r="BO16" s="162" t="s">
        <v>80</v>
      </c>
    </row>
    <row r="17" spans="2:67" s="10" customFormat="1" x14ac:dyDescent="0.3">
      <c r="B17" s="227"/>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t="s">
        <v>80</v>
      </c>
      <c r="AL17" s="162" t="s">
        <v>80</v>
      </c>
      <c r="AM17" s="162" t="s">
        <v>80</v>
      </c>
      <c r="AN17" s="162" t="s">
        <v>80</v>
      </c>
      <c r="AO17" s="162" t="s">
        <v>80</v>
      </c>
      <c r="AP17" s="162" t="s">
        <v>80</v>
      </c>
      <c r="AQ17" s="162" t="s">
        <v>80</v>
      </c>
      <c r="AR17" s="162" t="s">
        <v>80</v>
      </c>
      <c r="AS17" s="162" t="s">
        <v>80</v>
      </c>
      <c r="AT17" s="162" t="s">
        <v>80</v>
      </c>
      <c r="AU17" s="162" t="s">
        <v>80</v>
      </c>
      <c r="AV17" s="162" t="s">
        <v>80</v>
      </c>
      <c r="AW17" s="162" t="s">
        <v>80</v>
      </c>
      <c r="AX17" s="162" t="s">
        <v>80</v>
      </c>
      <c r="AY17" s="162" t="s">
        <v>80</v>
      </c>
      <c r="AZ17" s="162" t="s">
        <v>80</v>
      </c>
      <c r="BA17" s="162" t="s">
        <v>80</v>
      </c>
      <c r="BB17" s="162" t="s">
        <v>80</v>
      </c>
      <c r="BC17" s="162" t="s">
        <v>80</v>
      </c>
      <c r="BD17" s="162"/>
      <c r="BE17" s="162"/>
      <c r="BF17" s="162"/>
      <c r="BG17" s="162"/>
      <c r="BH17" s="162"/>
      <c r="BI17" s="162"/>
      <c r="BJ17" s="162"/>
      <c r="BK17" s="162" t="s">
        <v>80</v>
      </c>
      <c r="BL17" s="162"/>
      <c r="BM17" s="162"/>
      <c r="BN17" s="162"/>
      <c r="BO17" s="162" t="s">
        <v>80</v>
      </c>
    </row>
    <row r="18" spans="2:67" s="10" customFormat="1" x14ac:dyDescent="0.3">
      <c r="B18" s="227"/>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t="s">
        <v>80</v>
      </c>
      <c r="AF18" s="162"/>
      <c r="AG18" s="162"/>
      <c r="AH18" s="162"/>
      <c r="AI18" s="162"/>
      <c r="AJ18" s="162"/>
      <c r="AK18" s="162" t="s">
        <v>80</v>
      </c>
      <c r="AL18" s="162" t="s">
        <v>80</v>
      </c>
      <c r="AM18" s="162" t="s">
        <v>80</v>
      </c>
      <c r="AN18" s="162" t="s">
        <v>80</v>
      </c>
      <c r="AO18" s="162" t="s">
        <v>80</v>
      </c>
      <c r="AP18" s="162" t="s">
        <v>80</v>
      </c>
      <c r="AQ18" s="162" t="s">
        <v>80</v>
      </c>
      <c r="AR18" s="162" t="s">
        <v>80</v>
      </c>
      <c r="AS18" s="162" t="s">
        <v>80</v>
      </c>
      <c r="AT18" s="162" t="s">
        <v>80</v>
      </c>
      <c r="AU18" s="162" t="s">
        <v>80</v>
      </c>
      <c r="AV18" s="162" t="s">
        <v>80</v>
      </c>
      <c r="AW18" s="162" t="s">
        <v>80</v>
      </c>
      <c r="AX18" s="162" t="s">
        <v>80</v>
      </c>
      <c r="AY18" s="162" t="s">
        <v>80</v>
      </c>
      <c r="AZ18" s="162" t="s">
        <v>80</v>
      </c>
      <c r="BA18" s="162" t="s">
        <v>80</v>
      </c>
      <c r="BB18" s="162" t="s">
        <v>80</v>
      </c>
      <c r="BC18" s="162" t="s">
        <v>80</v>
      </c>
      <c r="BD18" s="162"/>
      <c r="BE18" s="162"/>
      <c r="BF18" s="162"/>
      <c r="BG18" s="162"/>
      <c r="BH18" s="162"/>
      <c r="BI18" s="162"/>
      <c r="BJ18" s="162"/>
      <c r="BK18" s="162" t="s">
        <v>80</v>
      </c>
      <c r="BL18" s="162"/>
      <c r="BM18" s="162"/>
      <c r="BN18" s="162"/>
      <c r="BO18" s="162" t="s">
        <v>80</v>
      </c>
    </row>
    <row r="19" spans="2:67" s="10" customFormat="1" x14ac:dyDescent="0.3">
      <c r="B19" s="227"/>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t="s">
        <v>80</v>
      </c>
      <c r="AL19" s="162" t="s">
        <v>80</v>
      </c>
      <c r="AM19" s="162" t="s">
        <v>80</v>
      </c>
      <c r="AN19" s="162" t="s">
        <v>80</v>
      </c>
      <c r="AO19" s="162" t="s">
        <v>80</v>
      </c>
      <c r="AP19" s="162" t="s">
        <v>80</v>
      </c>
      <c r="AQ19" s="162" t="s">
        <v>80</v>
      </c>
      <c r="AR19" s="162" t="s">
        <v>80</v>
      </c>
      <c r="AS19" s="162" t="s">
        <v>80</v>
      </c>
      <c r="AT19" s="162" t="s">
        <v>80</v>
      </c>
      <c r="AU19" s="162" t="s">
        <v>80</v>
      </c>
      <c r="AV19" s="162" t="s">
        <v>80</v>
      </c>
      <c r="AW19" s="162" t="s">
        <v>80</v>
      </c>
      <c r="AX19" s="162" t="s">
        <v>80</v>
      </c>
      <c r="AY19" s="162" t="s">
        <v>80</v>
      </c>
      <c r="AZ19" s="162" t="s">
        <v>80</v>
      </c>
      <c r="BA19" s="162" t="s">
        <v>80</v>
      </c>
      <c r="BB19" s="162" t="s">
        <v>80</v>
      </c>
      <c r="BC19" s="162" t="s">
        <v>80</v>
      </c>
      <c r="BD19" s="162"/>
      <c r="BE19" s="162"/>
      <c r="BF19" s="162"/>
      <c r="BG19" s="162"/>
      <c r="BH19" s="162"/>
      <c r="BI19" s="162"/>
      <c r="BJ19" s="162"/>
      <c r="BK19" s="162" t="s">
        <v>80</v>
      </c>
      <c r="BL19" s="162"/>
      <c r="BM19" s="162"/>
      <c r="BN19" s="162"/>
      <c r="BO19" s="162" t="s">
        <v>80</v>
      </c>
    </row>
    <row r="20" spans="2:67" s="10" customFormat="1" x14ac:dyDescent="0.3">
      <c r="B20" s="227"/>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c r="BE20" s="162"/>
      <c r="BF20" s="162"/>
      <c r="BG20" s="162"/>
      <c r="BH20" s="162"/>
      <c r="BI20" s="162"/>
      <c r="BJ20" s="162"/>
      <c r="BK20" s="162" t="s">
        <v>80</v>
      </c>
      <c r="BL20" s="162"/>
      <c r="BM20" s="162"/>
      <c r="BN20" s="162"/>
      <c r="BO20" s="162" t="s">
        <v>80</v>
      </c>
    </row>
    <row r="21" spans="2:67" s="10" customFormat="1" x14ac:dyDescent="0.3">
      <c r="B21" s="227"/>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c r="BE21" s="162"/>
      <c r="BF21" s="162"/>
      <c r="BG21" s="162"/>
      <c r="BH21" s="162"/>
      <c r="BI21" s="162"/>
      <c r="BJ21" s="162"/>
      <c r="BK21" s="162" t="s">
        <v>80</v>
      </c>
      <c r="BL21" s="162"/>
      <c r="BM21" s="162"/>
      <c r="BN21" s="162"/>
      <c r="BO21" s="162" t="s">
        <v>80</v>
      </c>
    </row>
    <row r="22" spans="2:67" s="10" customFormat="1" x14ac:dyDescent="0.3">
      <c r="B22" s="227"/>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c r="BE22" s="162"/>
      <c r="BF22" s="162"/>
      <c r="BG22" s="162"/>
      <c r="BH22" s="162"/>
      <c r="BI22" s="162"/>
      <c r="BJ22" s="162"/>
      <c r="BK22" s="162" t="s">
        <v>80</v>
      </c>
      <c r="BL22" s="162"/>
      <c r="BM22" s="162"/>
      <c r="BN22" s="162"/>
      <c r="BO22" s="162" t="s">
        <v>80</v>
      </c>
    </row>
    <row r="23" spans="2:67" s="10" customFormat="1" x14ac:dyDescent="0.3">
      <c r="B23" s="227"/>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c r="BE23" s="162"/>
      <c r="BF23" s="162"/>
      <c r="BG23" s="162"/>
      <c r="BH23" s="162"/>
      <c r="BI23" s="162"/>
      <c r="BJ23" s="162"/>
      <c r="BK23" s="162" t="s">
        <v>80</v>
      </c>
      <c r="BL23" s="162"/>
      <c r="BM23" s="162"/>
      <c r="BN23" s="162"/>
      <c r="BO23" s="162" t="s">
        <v>80</v>
      </c>
    </row>
    <row r="24" spans="2:67" ht="15" customHeight="1" x14ac:dyDescent="0.3"/>
  </sheetData>
  <sheetProtection algorithmName="SHA-512" hashValue="F4kia/NM1yQyIpOWIkXxkqQutsyV4yugKCBOiGWxv3etr8mSLocCYcAHX1T18H1QhQQCsmGmYytdsvYZn5hmvA==" saltValue="W6HRhdKIFdnCQ0rGuL7Co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9" priority="8">
      <formula>LEN(TRIM(B11))&gt;0</formula>
    </cfRule>
  </conditionalFormatting>
  <conditionalFormatting sqref="C5:C6">
    <cfRule type="cellIs" dxfId="38" priority="9" operator="equal">
      <formula>0</formula>
    </cfRule>
  </conditionalFormatting>
  <conditionalFormatting sqref="C11:BO23">
    <cfRule type="expression" dxfId="37" priority="7">
      <formula>NOT($B11="")</formula>
    </cfRule>
  </conditionalFormatting>
  <conditionalFormatting sqref="AE11:AE23">
    <cfRule type="expression" dxfId="35" priority="6">
      <formula>NOT(OR($AD11="Calculated/Modeled"))</formula>
    </cfRule>
  </conditionalFormatting>
  <conditionalFormatting sqref="AF11:AF23">
    <cfRule type="expression" dxfId="34" priority="5">
      <formula>NOT($AD11="Measured")</formula>
    </cfRule>
  </conditionalFormatting>
  <conditionalFormatting sqref="AH11:AH23">
    <cfRule type="expression" dxfId="33" priority="4">
      <formula>NOT($AG11="Yes")</formula>
    </cfRule>
  </conditionalFormatting>
  <conditionalFormatting sqref="AJ11:AJ23">
    <cfRule type="expression" dxfId="32" priority="3">
      <formula>NOT($AI11="Yes")</formula>
    </cfRule>
  </conditionalFormatting>
  <conditionalFormatting sqref="BO11:BO23">
    <cfRule type="expression" dxfId="3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8" workbookViewId="0">
      <selection activeCell="C41" sqref="C41"/>
    </sheetView>
  </sheetViews>
  <sheetFormatPr defaultColWidth="9.33203125" defaultRowHeight="14.4" x14ac:dyDescent="0.3"/>
  <cols>
    <col min="1" max="1" width="3" style="36" customWidth="1"/>
    <col min="2" max="2" width="49" style="126" customWidth="1"/>
    <col min="3" max="3" width="33" style="126" customWidth="1"/>
    <col min="4" max="4" width="34.44140625" style="126" bestFit="1" customWidth="1"/>
    <col min="5" max="9" width="24.6640625" style="126" customWidth="1"/>
    <col min="10" max="134" width="9.33203125" style="36"/>
    <col min="135" max="16384" width="9.33203125" style="126"/>
  </cols>
  <sheetData>
    <row r="1" spans="2:9" s="36" customFormat="1" ht="18" customHeight="1" x14ac:dyDescent="0.35">
      <c r="B1" s="37" t="s">
        <v>788</v>
      </c>
      <c r="D1" s="38"/>
    </row>
    <row r="2" spans="2:9" s="36" customFormat="1" ht="18" customHeight="1" x14ac:dyDescent="0.35">
      <c r="B2" s="307"/>
      <c r="D2" s="38"/>
    </row>
    <row r="3" spans="2:9" s="36" customFormat="1" x14ac:dyDescent="0.3"/>
    <row r="4" spans="2:9" s="36" customFormat="1" ht="15.6" x14ac:dyDescent="0.3">
      <c r="B4" s="40" t="s">
        <v>400</v>
      </c>
    </row>
    <row r="5" spans="2:9" x14ac:dyDescent="0.3">
      <c r="B5" s="110" t="s">
        <v>401</v>
      </c>
      <c r="C5" s="111" t="str">
        <f>Facility!C4</f>
        <v>Appalachia Midstream Services, LLC</v>
      </c>
      <c r="D5" s="36"/>
      <c r="E5" s="36"/>
      <c r="F5" s="36"/>
      <c r="G5" s="36"/>
      <c r="H5" s="36"/>
      <c r="I5" s="36"/>
    </row>
    <row r="6" spans="2:9" x14ac:dyDescent="0.3">
      <c r="B6" s="110" t="s">
        <v>14</v>
      </c>
      <c r="C6" s="111" t="str">
        <f>Facility!C21</f>
        <v>Rattlesnake Hill Compressor Station</v>
      </c>
      <c r="D6" s="36"/>
      <c r="E6" s="36"/>
      <c r="F6" s="36"/>
      <c r="G6" s="36"/>
      <c r="H6" s="36"/>
      <c r="I6" s="36"/>
    </row>
    <row r="7" spans="2:9" s="36" customFormat="1" x14ac:dyDescent="0.3"/>
    <row r="8" spans="2:9" s="36" customFormat="1" ht="15.6" x14ac:dyDescent="0.3">
      <c r="B8" s="40" t="s">
        <v>789</v>
      </c>
    </row>
    <row r="9" spans="2:9" ht="30" customHeight="1" x14ac:dyDescent="0.3">
      <c r="B9" s="308" t="s">
        <v>790</v>
      </c>
      <c r="C9" s="309" t="s">
        <v>357</v>
      </c>
      <c r="D9" s="310" t="s">
        <v>791</v>
      </c>
      <c r="E9" s="36"/>
      <c r="F9" s="36"/>
      <c r="G9" s="36"/>
      <c r="H9" s="36"/>
      <c r="I9" s="36"/>
    </row>
    <row r="10" spans="2:9" s="36" customFormat="1" x14ac:dyDescent="0.3">
      <c r="E10" s="129"/>
    </row>
    <row r="11" spans="2:9" s="36" customFormat="1" ht="15.6" x14ac:dyDescent="0.3">
      <c r="B11" s="40" t="s">
        <v>792</v>
      </c>
    </row>
    <row r="12" spans="2:9" s="36" customFormat="1" x14ac:dyDescent="0.3">
      <c r="B12" s="36" t="s">
        <v>793</v>
      </c>
    </row>
    <row r="13" spans="2:9" ht="30" customHeight="1" x14ac:dyDescent="0.3">
      <c r="B13" s="133" t="s">
        <v>794</v>
      </c>
      <c r="C13" s="133" t="s">
        <v>795</v>
      </c>
      <c r="D13" s="133" t="s">
        <v>796</v>
      </c>
      <c r="E13" s="311"/>
      <c r="F13" s="36"/>
      <c r="G13" s="36"/>
      <c r="H13" s="36"/>
      <c r="I13" s="36"/>
    </row>
    <row r="14" spans="2:9" x14ac:dyDescent="0.3">
      <c r="B14" s="312" t="s">
        <v>797</v>
      </c>
      <c r="C14" s="69">
        <v>4</v>
      </c>
      <c r="D14" s="69" t="s">
        <v>357</v>
      </c>
      <c r="E14" s="36"/>
      <c r="F14" s="36"/>
      <c r="G14" s="36"/>
      <c r="H14" s="36"/>
      <c r="I14" s="36"/>
    </row>
    <row r="15" spans="2:9" x14ac:dyDescent="0.3">
      <c r="B15" s="312" t="s">
        <v>798</v>
      </c>
      <c r="C15" s="69">
        <v>0</v>
      </c>
      <c r="D15" s="69" t="s">
        <v>357</v>
      </c>
      <c r="E15" s="36"/>
      <c r="F15" s="36"/>
      <c r="G15" s="36"/>
      <c r="H15" s="36"/>
      <c r="I15" s="36"/>
    </row>
    <row r="16" spans="2:9" x14ac:dyDescent="0.3">
      <c r="B16" s="312" t="s">
        <v>799</v>
      </c>
      <c r="C16" s="69">
        <v>0</v>
      </c>
      <c r="D16" s="69" t="s">
        <v>357</v>
      </c>
      <c r="E16" s="36"/>
      <c r="F16" s="36"/>
      <c r="G16" s="36"/>
      <c r="H16" s="36"/>
      <c r="I16" s="36"/>
    </row>
    <row r="17" spans="2:9" ht="30" customHeight="1" x14ac:dyDescent="0.3">
      <c r="B17" s="312" t="s">
        <v>800</v>
      </c>
      <c r="C17" s="69">
        <v>0</v>
      </c>
      <c r="D17" s="69" t="s">
        <v>357</v>
      </c>
      <c r="E17" s="36"/>
      <c r="F17" s="36"/>
      <c r="G17" s="36"/>
      <c r="H17" s="36"/>
      <c r="I17" s="36"/>
    </row>
    <row r="18" spans="2:9" ht="30" customHeight="1" x14ac:dyDescent="0.3">
      <c r="B18" s="312" t="s">
        <v>801</v>
      </c>
      <c r="C18" s="69">
        <v>0</v>
      </c>
      <c r="D18" s="69" t="s">
        <v>357</v>
      </c>
      <c r="E18" s="36"/>
      <c r="F18" s="36"/>
      <c r="G18" s="36"/>
      <c r="H18" s="36"/>
      <c r="I18" s="36"/>
    </row>
    <row r="19" spans="2:9" ht="30" customHeight="1" x14ac:dyDescent="0.3">
      <c r="B19" s="312" t="s">
        <v>802</v>
      </c>
      <c r="C19" s="69">
        <v>0</v>
      </c>
      <c r="D19" s="69" t="s">
        <v>297</v>
      </c>
      <c r="E19" s="36"/>
      <c r="F19" s="36"/>
      <c r="G19" s="36"/>
      <c r="H19" s="36"/>
      <c r="I19" s="36"/>
    </row>
    <row r="20" spans="2:9" ht="30" customHeight="1" x14ac:dyDescent="0.3">
      <c r="B20" s="312" t="s">
        <v>803</v>
      </c>
      <c r="C20" s="69">
        <v>0</v>
      </c>
      <c r="D20" s="69" t="s">
        <v>297</v>
      </c>
      <c r="E20" s="36"/>
      <c r="F20" s="36"/>
      <c r="G20" s="36"/>
      <c r="H20" s="36"/>
      <c r="I20" s="36"/>
    </row>
    <row r="21" spans="2:9" ht="30" customHeight="1" x14ac:dyDescent="0.3">
      <c r="B21" s="312" t="s">
        <v>804</v>
      </c>
      <c r="C21" s="69">
        <v>0</v>
      </c>
      <c r="D21" s="69" t="s">
        <v>297</v>
      </c>
      <c r="E21" s="36"/>
      <c r="F21" s="36"/>
      <c r="G21" s="36"/>
      <c r="H21" s="36"/>
      <c r="I21" s="36"/>
    </row>
    <row r="22" spans="2:9" ht="30" customHeight="1" x14ac:dyDescent="0.3">
      <c r="B22" s="312" t="s">
        <v>805</v>
      </c>
      <c r="C22" s="69">
        <v>3</v>
      </c>
      <c r="D22" s="69" t="s">
        <v>297</v>
      </c>
      <c r="E22" s="36"/>
      <c r="F22" s="36"/>
      <c r="G22" s="36"/>
      <c r="H22" s="36"/>
      <c r="I22" s="36"/>
    </row>
    <row r="23" spans="2:9" s="36" customFormat="1" x14ac:dyDescent="0.3"/>
    <row r="24" spans="2:9" s="36" customFormat="1" x14ac:dyDescent="0.3">
      <c r="D24" s="313" t="s">
        <v>806</v>
      </c>
    </row>
    <row r="25" spans="2:9" x14ac:dyDescent="0.3">
      <c r="B25" s="314" t="s">
        <v>807</v>
      </c>
      <c r="C25" s="69" t="s">
        <v>357</v>
      </c>
      <c r="D25" s="69" t="s">
        <v>347</v>
      </c>
      <c r="E25" s="36"/>
      <c r="F25" s="36"/>
      <c r="G25" s="36"/>
      <c r="H25" s="36"/>
      <c r="I25" s="36"/>
    </row>
    <row r="26" spans="2:9" x14ac:dyDescent="0.3">
      <c r="B26" s="314" t="s">
        <v>808</v>
      </c>
      <c r="C26" s="69" t="s">
        <v>357</v>
      </c>
      <c r="D26" s="69" t="s">
        <v>347</v>
      </c>
      <c r="E26" s="36"/>
      <c r="F26" s="36"/>
      <c r="G26" s="36"/>
      <c r="H26" s="36"/>
      <c r="I26" s="36"/>
    </row>
    <row r="27" spans="2:9" s="36" customFormat="1" x14ac:dyDescent="0.3"/>
    <row r="28" spans="2:9" s="36" customFormat="1" x14ac:dyDescent="0.3"/>
    <row r="29" spans="2:9" s="36" customFormat="1" ht="15.6" x14ac:dyDescent="0.3">
      <c r="B29" s="40" t="s">
        <v>809</v>
      </c>
      <c r="D29" s="313" t="s">
        <v>810</v>
      </c>
    </row>
    <row r="30" spans="2:9" ht="28.8" x14ac:dyDescent="0.3">
      <c r="B30" s="312" t="s">
        <v>811</v>
      </c>
      <c r="C30" s="315" t="s">
        <v>812</v>
      </c>
      <c r="D30" s="68"/>
      <c r="E30" s="36"/>
      <c r="F30" s="36"/>
      <c r="G30" s="36"/>
      <c r="H30" s="36"/>
      <c r="I30" s="36"/>
    </row>
    <row r="31" spans="2:9" ht="28.8" x14ac:dyDescent="0.3">
      <c r="B31" s="312" t="s">
        <v>813</v>
      </c>
      <c r="C31" s="315" t="s">
        <v>812</v>
      </c>
      <c r="D31" s="68"/>
      <c r="E31" s="36"/>
      <c r="F31" s="36"/>
      <c r="G31" s="36"/>
      <c r="H31" s="36"/>
      <c r="I31" s="36"/>
    </row>
    <row r="32" spans="2:9" ht="43.2" x14ac:dyDescent="0.3">
      <c r="B32" s="312" t="s">
        <v>814</v>
      </c>
      <c r="C32" s="315" t="s">
        <v>815</v>
      </c>
      <c r="D32" s="72"/>
      <c r="E32" s="36"/>
      <c r="F32" s="36"/>
      <c r="G32" s="36"/>
      <c r="H32" s="36"/>
      <c r="I32" s="36"/>
    </row>
    <row r="33" spans="2:9" ht="30" customHeight="1" x14ac:dyDescent="0.3">
      <c r="B33" s="312" t="s">
        <v>816</v>
      </c>
      <c r="C33" s="309">
        <v>0</v>
      </c>
      <c r="D33" s="10"/>
      <c r="E33" s="36"/>
      <c r="F33" s="36"/>
      <c r="G33" s="36"/>
      <c r="H33" s="36"/>
      <c r="I33" s="36"/>
    </row>
    <row r="34" spans="2:9" ht="28.8" x14ac:dyDescent="0.3">
      <c r="B34" s="312" t="s">
        <v>817</v>
      </c>
      <c r="C34" s="309" t="s">
        <v>818</v>
      </c>
      <c r="D34" s="316" t="s">
        <v>810</v>
      </c>
      <c r="E34" s="36"/>
      <c r="F34" s="36"/>
      <c r="G34" s="36"/>
      <c r="H34" s="36"/>
      <c r="I34" s="36"/>
    </row>
    <row r="35" spans="2:9" ht="43.2" x14ac:dyDescent="0.3">
      <c r="B35" s="312" t="s">
        <v>819</v>
      </c>
      <c r="C35" s="315" t="s">
        <v>590</v>
      </c>
      <c r="D35" s="252" t="s">
        <v>820</v>
      </c>
      <c r="E35" s="36"/>
      <c r="F35" s="36"/>
      <c r="G35" s="36"/>
      <c r="H35" s="36"/>
      <c r="I35" s="36"/>
    </row>
    <row r="36" spans="2:9" ht="45" customHeight="1" x14ac:dyDescent="0.3">
      <c r="B36" s="312" t="s">
        <v>821</v>
      </c>
      <c r="C36" s="309" t="s">
        <v>297</v>
      </c>
      <c r="D36" s="10"/>
      <c r="E36" s="36"/>
      <c r="F36" s="36"/>
      <c r="G36" s="36"/>
      <c r="H36" s="36"/>
      <c r="I36" s="36"/>
    </row>
    <row r="37" spans="2:9" ht="28.8" x14ac:dyDescent="0.3">
      <c r="B37" s="317" t="s">
        <v>822</v>
      </c>
      <c r="C37" s="318" t="s">
        <v>297</v>
      </c>
      <c r="D37" s="10"/>
      <c r="E37" s="36"/>
      <c r="F37" s="36"/>
      <c r="G37" s="36"/>
      <c r="H37" s="36"/>
      <c r="I37" s="36"/>
    </row>
    <row r="38" spans="2:9" ht="30" customHeight="1" x14ac:dyDescent="0.3">
      <c r="B38" s="319" t="s">
        <v>823</v>
      </c>
      <c r="C38" s="309" t="s">
        <v>297</v>
      </c>
      <c r="D38" s="10"/>
      <c r="E38" s="36"/>
      <c r="F38" s="36"/>
      <c r="G38" s="36"/>
      <c r="H38" s="36"/>
      <c r="I38" s="36"/>
    </row>
    <row r="39" spans="2:9" ht="30" customHeight="1" x14ac:dyDescent="0.3">
      <c r="B39" s="319" t="s">
        <v>824</v>
      </c>
      <c r="C39" s="309" t="s">
        <v>297</v>
      </c>
      <c r="D39" s="10"/>
      <c r="E39" s="36"/>
      <c r="F39" s="36"/>
      <c r="G39" s="36"/>
      <c r="H39" s="36"/>
      <c r="I39" s="36"/>
    </row>
    <row r="40" spans="2:9" ht="30" customHeight="1" x14ac:dyDescent="0.3">
      <c r="B40" s="319" t="s">
        <v>825</v>
      </c>
      <c r="C40" s="309" t="s">
        <v>297</v>
      </c>
      <c r="D40" s="320" t="s">
        <v>826</v>
      </c>
      <c r="E40" s="320"/>
      <c r="F40" s="320"/>
      <c r="G40" s="320"/>
      <c r="H40" s="320"/>
      <c r="I40" s="320"/>
    </row>
    <row r="41" spans="2:9" ht="45" customHeight="1" x14ac:dyDescent="0.3">
      <c r="B41" s="319" t="s">
        <v>827</v>
      </c>
      <c r="C41" s="309" t="s">
        <v>297</v>
      </c>
      <c r="D41" s="321" t="s">
        <v>828</v>
      </c>
      <c r="E41" s="321" t="s">
        <v>829</v>
      </c>
      <c r="F41" s="321" t="s">
        <v>830</v>
      </c>
      <c r="G41" s="321" t="s">
        <v>831</v>
      </c>
      <c r="H41" s="321" t="s">
        <v>832</v>
      </c>
      <c r="I41" s="321" t="s">
        <v>833</v>
      </c>
    </row>
    <row r="42" spans="2:9" x14ac:dyDescent="0.3">
      <c r="B42" s="317" t="s">
        <v>834</v>
      </c>
      <c r="C42" s="309" t="s">
        <v>297</v>
      </c>
      <c r="D42" s="69"/>
      <c r="E42" s="69"/>
      <c r="F42" s="69"/>
      <c r="G42" s="69"/>
      <c r="H42" s="69"/>
      <c r="I42" s="69"/>
    </row>
    <row r="43" spans="2:9" x14ac:dyDescent="0.3">
      <c r="B43" s="317" t="s">
        <v>835</v>
      </c>
      <c r="C43" s="309" t="s">
        <v>297</v>
      </c>
      <c r="D43" s="69"/>
      <c r="E43" s="69"/>
      <c r="F43" s="69"/>
      <c r="G43" s="69"/>
      <c r="H43" s="69"/>
      <c r="I43" s="69"/>
    </row>
    <row r="44" spans="2:9" s="36" customFormat="1" x14ac:dyDescent="0.3"/>
    <row r="45" spans="2:9" s="36" customFormat="1" x14ac:dyDescent="0.3"/>
    <row r="46" spans="2:9" s="36" customFormat="1" ht="15.6" customHeight="1" x14ac:dyDescent="0.3">
      <c r="B46" s="322" t="s">
        <v>836</v>
      </c>
      <c r="C46" s="322"/>
      <c r="D46" s="322"/>
      <c r="E46" s="322"/>
      <c r="F46" s="322"/>
    </row>
    <row r="47" spans="2:9" s="36" customFormat="1" x14ac:dyDescent="0.3">
      <c r="B47" s="323" t="s">
        <v>837</v>
      </c>
      <c r="C47" s="324"/>
      <c r="D47" s="324"/>
      <c r="E47" s="324"/>
      <c r="F47" s="324"/>
    </row>
    <row r="48" spans="2:9" ht="72" x14ac:dyDescent="0.3">
      <c r="B48" s="133" t="s">
        <v>838</v>
      </c>
      <c r="C48" s="133" t="s">
        <v>839</v>
      </c>
      <c r="D48" s="133" t="s">
        <v>840</v>
      </c>
      <c r="E48" s="133" t="s">
        <v>841</v>
      </c>
      <c r="F48" s="133" t="s">
        <v>842</v>
      </c>
      <c r="G48" s="133" t="s">
        <v>843</v>
      </c>
      <c r="H48" s="36"/>
      <c r="I48" s="36"/>
    </row>
    <row r="49" spans="2:9" x14ac:dyDescent="0.3">
      <c r="B49" s="72" t="s">
        <v>844</v>
      </c>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845</v>
      </c>
      <c r="C80" s="101" t="s">
        <v>733</v>
      </c>
      <c r="D80" s="182"/>
      <c r="F80" s="325"/>
      <c r="G80" s="325"/>
      <c r="H80" s="325"/>
      <c r="I80" s="325"/>
      <c r="J80" s="325"/>
    </row>
    <row r="81" spans="2:9" s="36" customFormat="1" x14ac:dyDescent="0.3">
      <c r="B81" s="36" t="s">
        <v>846</v>
      </c>
    </row>
    <row r="82" spans="2:9" ht="57.6" x14ac:dyDescent="0.3">
      <c r="B82" s="133" t="s">
        <v>847</v>
      </c>
      <c r="C82" s="133" t="s">
        <v>848</v>
      </c>
      <c r="D82" s="133" t="s">
        <v>840</v>
      </c>
      <c r="E82" s="133" t="s">
        <v>849</v>
      </c>
      <c r="F82" s="133" t="s">
        <v>850</v>
      </c>
      <c r="G82" s="133" t="s">
        <v>851</v>
      </c>
      <c r="H82" s="133" t="s">
        <v>852</v>
      </c>
      <c r="I82" s="36"/>
    </row>
    <row r="83" spans="2:9" x14ac:dyDescent="0.3">
      <c r="B83" s="72"/>
      <c r="C83" s="72"/>
      <c r="D83" s="72"/>
      <c r="E83" s="72"/>
      <c r="F83" s="72"/>
      <c r="G83" s="72"/>
      <c r="H83" s="326"/>
      <c r="I83" s="36"/>
    </row>
    <row r="84" spans="2:9" x14ac:dyDescent="0.3">
      <c r="B84" s="72"/>
      <c r="C84" s="72"/>
      <c r="D84" s="72"/>
      <c r="E84" s="72"/>
      <c r="F84" s="72"/>
      <c r="G84" s="72"/>
      <c r="H84" s="326"/>
      <c r="I84" s="36"/>
    </row>
    <row r="85" spans="2:9" x14ac:dyDescent="0.3">
      <c r="B85" s="72"/>
      <c r="C85" s="72"/>
      <c r="D85" s="72"/>
      <c r="E85" s="72"/>
      <c r="F85" s="72"/>
      <c r="G85" s="72"/>
      <c r="H85" s="326"/>
      <c r="I85" s="36"/>
    </row>
    <row r="86" spans="2:9" x14ac:dyDescent="0.3">
      <c r="B86" s="72"/>
      <c r="C86" s="72"/>
      <c r="D86" s="72"/>
      <c r="E86" s="72"/>
      <c r="F86" s="72"/>
      <c r="G86" s="72"/>
      <c r="H86" s="326"/>
      <c r="I86" s="36"/>
    </row>
    <row r="87" spans="2:9" x14ac:dyDescent="0.3">
      <c r="B87" s="72"/>
      <c r="C87" s="72"/>
      <c r="D87" s="72"/>
      <c r="E87" s="72"/>
      <c r="F87" s="72"/>
      <c r="G87" s="72"/>
      <c r="H87" s="326"/>
      <c r="I87" s="36"/>
    </row>
    <row r="88" spans="2:9" x14ac:dyDescent="0.3">
      <c r="B88" s="72"/>
      <c r="C88" s="72"/>
      <c r="D88" s="72"/>
      <c r="E88" s="72"/>
      <c r="F88" s="72"/>
      <c r="G88" s="72"/>
      <c r="H88" s="326"/>
      <c r="I88" s="36"/>
    </row>
    <row r="89" spans="2:9" x14ac:dyDescent="0.3">
      <c r="B89" s="72"/>
      <c r="C89" s="72"/>
      <c r="D89" s="72"/>
      <c r="E89" s="72"/>
      <c r="F89" s="72"/>
      <c r="G89" s="72"/>
      <c r="H89" s="326"/>
      <c r="I89" s="36"/>
    </row>
    <row r="90" spans="2:9" x14ac:dyDescent="0.3">
      <c r="B90" s="72"/>
      <c r="C90" s="72"/>
      <c r="D90" s="72"/>
      <c r="E90" s="72"/>
      <c r="F90" s="72"/>
      <c r="G90" s="72"/>
      <c r="H90" s="326"/>
      <c r="I90" s="36"/>
    </row>
    <row r="91" spans="2:9" x14ac:dyDescent="0.3">
      <c r="B91" s="72"/>
      <c r="C91" s="72"/>
      <c r="D91" s="72"/>
      <c r="E91" s="72"/>
      <c r="F91" s="72"/>
      <c r="G91" s="72"/>
      <c r="H91" s="326"/>
      <c r="I91" s="36"/>
    </row>
    <row r="92" spans="2:9" x14ac:dyDescent="0.3">
      <c r="B92" s="72"/>
      <c r="C92" s="72"/>
      <c r="D92" s="72"/>
      <c r="E92" s="72"/>
      <c r="F92" s="72"/>
      <c r="G92" s="72"/>
      <c r="H92" s="326"/>
      <c r="I92" s="36"/>
    </row>
    <row r="93" spans="2:9" x14ac:dyDescent="0.3">
      <c r="B93" s="72"/>
      <c r="C93" s="72"/>
      <c r="D93" s="72"/>
      <c r="E93" s="72"/>
      <c r="F93" s="72"/>
      <c r="G93" s="72"/>
      <c r="H93" s="326"/>
      <c r="I93" s="36"/>
    </row>
    <row r="94" spans="2:9" x14ac:dyDescent="0.3">
      <c r="B94" s="72"/>
      <c r="C94" s="72"/>
      <c r="D94" s="72"/>
      <c r="E94" s="72"/>
      <c r="F94" s="72"/>
      <c r="G94" s="72"/>
      <c r="H94" s="326"/>
      <c r="I94" s="36"/>
    </row>
    <row r="95" spans="2:9" x14ac:dyDescent="0.3">
      <c r="B95" s="72"/>
      <c r="C95" s="72"/>
      <c r="D95" s="72"/>
      <c r="E95" s="72"/>
      <c r="F95" s="72"/>
      <c r="G95" s="72"/>
      <c r="H95" s="326"/>
      <c r="I95" s="36"/>
    </row>
    <row r="96" spans="2:9" x14ac:dyDescent="0.3">
      <c r="B96" s="72"/>
      <c r="C96" s="72"/>
      <c r="D96" s="72"/>
      <c r="E96" s="72"/>
      <c r="F96" s="72"/>
      <c r="G96" s="72"/>
      <c r="H96" s="326"/>
      <c r="I96" s="36"/>
    </row>
    <row r="97" spans="2:9" x14ac:dyDescent="0.3">
      <c r="B97" s="72"/>
      <c r="C97" s="72"/>
      <c r="D97" s="72"/>
      <c r="E97" s="72"/>
      <c r="F97" s="72"/>
      <c r="G97" s="72"/>
      <c r="H97" s="326"/>
      <c r="I97" s="36"/>
    </row>
    <row r="98" spans="2:9" x14ac:dyDescent="0.3">
      <c r="B98" s="72"/>
      <c r="C98" s="72"/>
      <c r="D98" s="72"/>
      <c r="E98" s="72"/>
      <c r="F98" s="72"/>
      <c r="G98" s="72"/>
      <c r="H98" s="326"/>
      <c r="I98" s="36"/>
    </row>
    <row r="99" spans="2:9" x14ac:dyDescent="0.3">
      <c r="B99" s="72"/>
      <c r="C99" s="72"/>
      <c r="D99" s="72"/>
      <c r="E99" s="72"/>
      <c r="F99" s="72"/>
      <c r="G99" s="72"/>
      <c r="H99" s="326"/>
      <c r="I99" s="36"/>
    </row>
    <row r="100" spans="2:9" x14ac:dyDescent="0.3">
      <c r="B100" s="72"/>
      <c r="C100" s="72"/>
      <c r="D100" s="72"/>
      <c r="E100" s="72"/>
      <c r="F100" s="72"/>
      <c r="G100" s="72"/>
      <c r="H100" s="326"/>
      <c r="I100" s="36"/>
    </row>
    <row r="101" spans="2:9" x14ac:dyDescent="0.3">
      <c r="B101" s="72"/>
      <c r="C101" s="72"/>
      <c r="D101" s="72"/>
      <c r="E101" s="72"/>
      <c r="F101" s="72"/>
      <c r="G101" s="72"/>
      <c r="H101" s="326"/>
      <c r="I101" s="36"/>
    </row>
    <row r="102" spans="2:9" x14ac:dyDescent="0.3">
      <c r="B102" s="72"/>
      <c r="C102" s="72"/>
      <c r="D102" s="72"/>
      <c r="E102" s="72"/>
      <c r="F102" s="72"/>
      <c r="G102" s="72"/>
      <c r="H102" s="326"/>
      <c r="I102" s="36"/>
    </row>
    <row r="103" spans="2:9" x14ac:dyDescent="0.3">
      <c r="B103" s="72"/>
      <c r="C103" s="72"/>
      <c r="D103" s="72"/>
      <c r="E103" s="72"/>
      <c r="F103" s="72"/>
      <c r="G103" s="72"/>
      <c r="H103" s="326"/>
      <c r="I103" s="36"/>
    </row>
    <row r="104" spans="2:9" x14ac:dyDescent="0.3">
      <c r="B104" s="72"/>
      <c r="C104" s="72"/>
      <c r="D104" s="72"/>
      <c r="E104" s="72"/>
      <c r="F104" s="72"/>
      <c r="G104" s="72"/>
      <c r="H104" s="326"/>
      <c r="I104" s="36"/>
    </row>
    <row r="105" spans="2:9" x14ac:dyDescent="0.3">
      <c r="B105" s="72"/>
      <c r="C105" s="72"/>
      <c r="D105" s="72"/>
      <c r="E105" s="72"/>
      <c r="F105" s="72"/>
      <c r="G105" s="72"/>
      <c r="H105" s="326"/>
      <c r="I105" s="36"/>
    </row>
    <row r="106" spans="2:9" x14ac:dyDescent="0.3">
      <c r="B106" s="72"/>
      <c r="C106" s="72"/>
      <c r="D106" s="72"/>
      <c r="E106" s="72"/>
      <c r="F106" s="72"/>
      <c r="G106" s="72"/>
      <c r="H106" s="326"/>
      <c r="I106" s="36"/>
    </row>
    <row r="107" spans="2:9" x14ac:dyDescent="0.3">
      <c r="B107" s="72"/>
      <c r="C107" s="72"/>
      <c r="D107" s="72"/>
      <c r="E107" s="72"/>
      <c r="F107" s="72"/>
      <c r="G107" s="72"/>
      <c r="H107" s="326"/>
      <c r="I107" s="36"/>
    </row>
    <row r="108" spans="2:9" x14ac:dyDescent="0.3">
      <c r="B108" s="72"/>
      <c r="C108" s="72"/>
      <c r="D108" s="72"/>
      <c r="E108" s="72"/>
      <c r="F108" s="72"/>
      <c r="G108" s="72"/>
      <c r="H108" s="326"/>
      <c r="I108" s="36"/>
    </row>
    <row r="109" spans="2:9" x14ac:dyDescent="0.3">
      <c r="B109" s="72"/>
      <c r="C109" s="72"/>
      <c r="D109" s="72"/>
      <c r="E109" s="72"/>
      <c r="F109" s="72"/>
      <c r="G109" s="72"/>
      <c r="H109" s="326"/>
      <c r="I109" s="36"/>
    </row>
    <row r="110" spans="2:9" x14ac:dyDescent="0.3">
      <c r="B110" s="72"/>
      <c r="C110" s="72"/>
      <c r="D110" s="72"/>
      <c r="E110" s="72"/>
      <c r="F110" s="72"/>
      <c r="G110" s="72"/>
      <c r="H110" s="326"/>
      <c r="I110" s="36"/>
    </row>
    <row r="111" spans="2:9" x14ac:dyDescent="0.3">
      <c r="B111" s="72"/>
      <c r="C111" s="72"/>
      <c r="D111" s="72"/>
      <c r="E111" s="72"/>
      <c r="F111" s="72"/>
      <c r="G111" s="72"/>
      <c r="H111" s="326"/>
      <c r="I111" s="36"/>
    </row>
    <row r="112" spans="2:9" x14ac:dyDescent="0.3">
      <c r="B112" s="72"/>
      <c r="C112" s="72"/>
      <c r="D112" s="72"/>
      <c r="E112" s="72"/>
      <c r="F112" s="72"/>
      <c r="G112" s="72"/>
      <c r="H112" s="326"/>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lPri+2W1PsMTPMbI96kXX9n/uLvdjUv8HxzC7eh7Kd27RaExl4a93fPrsodiT+ptnAeXGHy/9MQVkFM7n5gZ3A==" saltValue="/nibV95NSdsvP7eVNyEbCw==" spinCount="100000" sheet="1" objects="1" scenarios="1" formatCells="0" formatColumns="0" formatRows="0" insertColumns="0" insertRows="0" insertHyperlinks="0" deleteColumns="0" deleteRows="0" sort="0" autoFilter="0" pivotTables="0"/>
  <mergeCells count="1">
    <mergeCell ref="D40:I40"/>
  </mergeCells>
  <conditionalFormatting sqref="B49:G77">
    <cfRule type="expression" dxfId="30" priority="17">
      <formula>$C$9="No"</formula>
    </cfRule>
  </conditionalFormatting>
  <conditionalFormatting sqref="C5:C6">
    <cfRule type="cellIs" dxfId="29" priority="25" operator="equal">
      <formula>0</formula>
    </cfRule>
  </conditionalFormatting>
  <conditionalFormatting sqref="C30:C43">
    <cfRule type="expression" dxfId="28" priority="3">
      <formula>$C$9="No"</formula>
    </cfRule>
  </conditionalFormatting>
  <conditionalFormatting sqref="C38:C41">
    <cfRule type="expression" dxfId="27" priority="9">
      <formula>NOT($C$37="Yes")</formula>
    </cfRule>
  </conditionalFormatting>
  <conditionalFormatting sqref="C14:D22 C25:C26 D32">
    <cfRule type="expression" dxfId="26" priority="8">
      <formula>$C$9="No"</formula>
    </cfRule>
  </conditionalFormatting>
  <conditionalFormatting sqref="C80:D80 B83:H112">
    <cfRule type="expression" dxfId="25" priority="22">
      <formula>NOT($C$36="Yes")</formula>
    </cfRule>
  </conditionalFormatting>
  <conditionalFormatting sqref="D25:D26">
    <cfRule type="expression" dxfId="24" priority="10">
      <formula>NOT($C25="Yes")</formula>
    </cfRule>
  </conditionalFormatting>
  <conditionalFormatting sqref="D30:D31">
    <cfRule type="expression" dxfId="23" priority="7">
      <formula>NOT($C30="Other design considerations")</formula>
    </cfRule>
  </conditionalFormatting>
  <conditionalFormatting sqref="D32">
    <cfRule type="expression" dxfId="22" priority="6">
      <formula>NOT($C$32="Other (describe)")</formula>
    </cfRule>
  </conditionalFormatting>
  <conditionalFormatting sqref="D35">
    <cfRule type="expression" dxfId="21" priority="1">
      <formula>NOT($C$35="Other")</formula>
    </cfRule>
    <cfRule type="expression" dxfId="20" priority="2">
      <formula>$C$9="No"</formula>
    </cfRule>
  </conditionalFormatting>
  <conditionalFormatting sqref="D49:D77">
    <cfRule type="expression" dxfId="19" priority="19">
      <formula>NOT($C49="Other")</formula>
    </cfRule>
  </conditionalFormatting>
  <conditionalFormatting sqref="D83:D112">
    <cfRule type="expression" dxfId="18" priority="13">
      <formula>NOT($C83="Other")</formula>
    </cfRule>
  </conditionalFormatting>
  <conditionalFormatting sqref="D9:E9">
    <cfRule type="expression" dxfId="17" priority="4">
      <formula>$C$9="No"</formula>
    </cfRule>
  </conditionalFormatting>
  <conditionalFormatting sqref="D42:I42">
    <cfRule type="expression" dxfId="16" priority="21">
      <formula>NOT($C$42="Yes")</formula>
    </cfRule>
  </conditionalFormatting>
  <conditionalFormatting sqref="D43:I43">
    <cfRule type="expression" dxfId="15" priority="20">
      <formula>NOT($C$43="Yes")</formula>
    </cfRule>
  </conditionalFormatting>
  <dataValidations count="17">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list" allowBlank="1" showInputMessage="1" showErrorMessage="1" sqref="D14:D22 C9 C36:C4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B10BCEDE-F767-4F48-AAAC-B800BC03306E}">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operator="greaterThanOrEqual" allowBlank="1" showInputMessage="1" showErrorMessage="1" errorTitle="Pressure" error="This input value must be a numeric value greater than or equal to 0." sqref="C34 D35" xr:uid="{BC26DBBE-6DE5-49EF-BA73-B0ECA2F5EF4B}"/>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357B6660-033A-4551-A948-FC70EEC3F02D}">
      <formula1>"Yes, No"</formula1>
    </dataValidation>
    <dataValidation type="list" allowBlank="1" showInputMessage="1" showErrorMessage="1" sqref="D25:D26" xr:uid="{2E761513-23D3-4C55-8E79-D10DBE4E9CA4}">
      <formula1>"Grid, Solar, Generator"</formula1>
    </dataValidation>
    <dataValidation type="whole" operator="greaterThanOrEqual" allowBlank="1" showInputMessage="1" showErrorMessage="1" errorTitle="Number" error="This input must be an integer greater than or equal to 0." sqref="C33" xr:uid="{9BDE3F9F-2077-4C44-9D0F-6EAF6B733B2D}">
      <formula1>0</formula1>
    </dataValidation>
    <dataValidation allowBlank="1" showInputMessage="1" showErrorMessage="1" sqref="C43" xr:uid="{323AF25D-E575-4419-9280-C718A641B575}"/>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C30" sqref="C30"/>
    </sheetView>
  </sheetViews>
  <sheetFormatPr defaultColWidth="9.33203125" defaultRowHeight="14.4" x14ac:dyDescent="0.3"/>
  <cols>
    <col min="1" max="1" width="3" style="36" customWidth="1"/>
    <col min="2" max="2" width="48" style="126" customWidth="1"/>
    <col min="3" max="3" width="27.6640625" style="126" customWidth="1"/>
    <col min="4" max="8" width="21.6640625" style="126" customWidth="1"/>
    <col min="9" max="9" width="15.6640625" style="126"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6"/>
  </cols>
  <sheetData>
    <row r="1" spans="2:9" s="36" customFormat="1" ht="35.4" customHeight="1" x14ac:dyDescent="0.35">
      <c r="B1" s="327" t="s">
        <v>853</v>
      </c>
      <c r="C1" s="307"/>
      <c r="D1" s="38"/>
    </row>
    <row r="2" spans="2:9" s="36" customFormat="1" ht="18" x14ac:dyDescent="0.35">
      <c r="B2" s="37"/>
    </row>
    <row r="3" spans="2:9" s="36" customFormat="1" ht="15.6" x14ac:dyDescent="0.3">
      <c r="B3" s="40" t="s">
        <v>400</v>
      </c>
    </row>
    <row r="4" spans="2:9" x14ac:dyDescent="0.3">
      <c r="B4" s="110" t="s">
        <v>401</v>
      </c>
      <c r="C4" s="111" t="str">
        <f>Facility!C4</f>
        <v>Appalachia Midstream Services, LLC</v>
      </c>
      <c r="D4" s="36"/>
      <c r="E4" s="36"/>
      <c r="F4" s="36"/>
      <c r="G4" s="36"/>
      <c r="H4" s="36"/>
      <c r="I4" s="36"/>
    </row>
    <row r="5" spans="2:9" x14ac:dyDescent="0.3">
      <c r="B5" s="110" t="s">
        <v>14</v>
      </c>
      <c r="C5" s="111" t="str">
        <f>Facility!C21</f>
        <v>Rattlesnake Hill Compressor Station</v>
      </c>
      <c r="D5" s="36"/>
      <c r="E5" s="36"/>
      <c r="F5" s="36"/>
      <c r="G5" s="36"/>
      <c r="H5" s="36"/>
      <c r="I5" s="36"/>
    </row>
    <row r="6" spans="2:9" s="36" customFormat="1" x14ac:dyDescent="0.3"/>
    <row r="7" spans="2:9" s="36" customFormat="1" ht="15.6" x14ac:dyDescent="0.3">
      <c r="B7" s="40" t="s">
        <v>854</v>
      </c>
    </row>
    <row r="8" spans="2:9" x14ac:dyDescent="0.3">
      <c r="B8" s="67" t="s">
        <v>855</v>
      </c>
      <c r="C8" s="328">
        <f>IF(ICR_ID="","",ICR_ID)</f>
        <v>110070384876</v>
      </c>
      <c r="D8" s="36"/>
      <c r="E8" s="36"/>
      <c r="F8" s="36"/>
      <c r="G8" s="36"/>
      <c r="H8" s="36"/>
      <c r="I8" s="36"/>
    </row>
    <row r="9" spans="2:9" ht="44.25" customHeight="1" x14ac:dyDescent="0.3">
      <c r="B9" s="317" t="s">
        <v>856</v>
      </c>
      <c r="C9" s="309" t="s">
        <v>357</v>
      </c>
      <c r="D9" s="36"/>
      <c r="E9" s="36"/>
      <c r="F9" s="36"/>
      <c r="G9" s="36"/>
      <c r="H9" s="36"/>
      <c r="I9" s="36"/>
    </row>
    <row r="10" spans="2:9" ht="46.5" customHeight="1" x14ac:dyDescent="0.3">
      <c r="B10" s="317" t="s">
        <v>857</v>
      </c>
      <c r="C10" s="309" t="s">
        <v>357</v>
      </c>
      <c r="D10" s="36"/>
      <c r="E10" s="36"/>
      <c r="F10" s="36"/>
      <c r="G10" s="36"/>
      <c r="H10" s="36"/>
      <c r="I10" s="36"/>
    </row>
    <row r="11" spans="2:9" ht="31.5" customHeight="1" x14ac:dyDescent="0.3">
      <c r="B11" s="317" t="s">
        <v>578</v>
      </c>
      <c r="C11" s="309" t="s">
        <v>649</v>
      </c>
      <c r="D11" s="36"/>
      <c r="E11" s="36"/>
      <c r="F11" s="36"/>
      <c r="G11" s="36"/>
      <c r="H11" s="36"/>
      <c r="I11" s="36"/>
    </row>
    <row r="12" spans="2:9" ht="31.5" customHeight="1" x14ac:dyDescent="0.3">
      <c r="B12" s="317" t="s">
        <v>858</v>
      </c>
      <c r="C12" s="309" t="s">
        <v>297</v>
      </c>
      <c r="D12" s="36"/>
      <c r="E12" s="36"/>
      <c r="F12" s="36"/>
      <c r="G12" s="36"/>
      <c r="H12" s="36"/>
      <c r="I12" s="36"/>
    </row>
    <row r="13" spans="2:9" ht="31.5" customHeight="1" x14ac:dyDescent="0.3">
      <c r="B13" s="317" t="s">
        <v>859</v>
      </c>
      <c r="C13" s="309" t="s">
        <v>297</v>
      </c>
      <c r="D13" s="129"/>
      <c r="E13" s="36"/>
      <c r="F13" s="36"/>
      <c r="G13" s="36"/>
      <c r="H13" s="36"/>
      <c r="I13" s="36"/>
    </row>
    <row r="14" spans="2:9" ht="31.5" customHeight="1" x14ac:dyDescent="0.3">
      <c r="B14" s="317" t="s">
        <v>860</v>
      </c>
      <c r="C14" s="309" t="s">
        <v>357</v>
      </c>
      <c r="D14" s="129"/>
      <c r="E14" s="36"/>
      <c r="F14" s="36"/>
      <c r="G14" s="36"/>
      <c r="H14" s="36"/>
      <c r="I14" s="36"/>
    </row>
    <row r="15" spans="2:9" ht="31.5" customHeight="1" x14ac:dyDescent="0.3">
      <c r="B15" s="317" t="s">
        <v>861</v>
      </c>
      <c r="C15" s="309" t="s">
        <v>297</v>
      </c>
      <c r="D15" s="36"/>
      <c r="E15" s="36"/>
      <c r="F15" s="36"/>
      <c r="G15" s="36"/>
      <c r="H15" s="36"/>
      <c r="I15" s="36"/>
    </row>
    <row r="16" spans="2:9" ht="31.5" customHeight="1" x14ac:dyDescent="0.3">
      <c r="B16" s="317" t="s">
        <v>862</v>
      </c>
      <c r="C16" s="309" t="s">
        <v>297</v>
      </c>
      <c r="D16" s="36"/>
      <c r="E16" s="36"/>
      <c r="F16" s="36"/>
      <c r="G16" s="36"/>
      <c r="H16" s="36"/>
      <c r="I16" s="36"/>
    </row>
    <row r="17" spans="2:32" ht="28.8" x14ac:dyDescent="0.3">
      <c r="B17" s="103" t="s">
        <v>863</v>
      </c>
      <c r="C17" s="309" t="s">
        <v>357</v>
      </c>
      <c r="D17" s="129"/>
      <c r="E17" s="36"/>
      <c r="F17" s="36"/>
      <c r="G17" s="36"/>
      <c r="H17" s="36"/>
      <c r="I17" s="36"/>
    </row>
    <row r="18" spans="2:32" x14ac:dyDescent="0.3">
      <c r="B18" s="107" t="s">
        <v>864</v>
      </c>
      <c r="C18" s="252" t="s">
        <v>865</v>
      </c>
      <c r="D18" s="129"/>
      <c r="E18" s="36"/>
      <c r="F18" s="36"/>
      <c r="G18" s="36"/>
      <c r="H18" s="36"/>
      <c r="I18" s="36"/>
    </row>
    <row r="19" spans="2:32" ht="57.6" x14ac:dyDescent="0.3">
      <c r="B19" s="103" t="s">
        <v>866</v>
      </c>
      <c r="C19" s="315" t="s">
        <v>867</v>
      </c>
      <c r="D19" s="65"/>
      <c r="E19" s="36"/>
      <c r="F19" s="36"/>
      <c r="G19" s="36"/>
      <c r="H19" s="36"/>
      <c r="I19" s="36"/>
    </row>
    <row r="20" spans="2:32" ht="28.8" x14ac:dyDescent="0.3">
      <c r="B20" s="103" t="s">
        <v>868</v>
      </c>
      <c r="C20" s="329" t="s">
        <v>869</v>
      </c>
      <c r="D20" s="329" t="s">
        <v>870</v>
      </c>
      <c r="E20" s="329" t="s">
        <v>871</v>
      </c>
      <c r="F20" s="329" t="s">
        <v>872</v>
      </c>
      <c r="G20" s="329" t="s">
        <v>873</v>
      </c>
      <c r="H20" s="329" t="s">
        <v>874</v>
      </c>
      <c r="I20" s="36"/>
    </row>
    <row r="21" spans="2:32" x14ac:dyDescent="0.3">
      <c r="B21" s="107" t="s">
        <v>875</v>
      </c>
      <c r="C21" s="72" t="s">
        <v>876</v>
      </c>
      <c r="D21" s="72" t="s">
        <v>876</v>
      </c>
      <c r="E21" s="72" t="s">
        <v>876</v>
      </c>
      <c r="F21" s="72" t="s">
        <v>876</v>
      </c>
      <c r="G21" s="72" t="s">
        <v>876</v>
      </c>
      <c r="H21" s="72"/>
      <c r="I21" s="36"/>
    </row>
    <row r="22" spans="2:32" x14ac:dyDescent="0.3">
      <c r="B22" s="107" t="s">
        <v>877</v>
      </c>
      <c r="C22" s="72" t="s">
        <v>878</v>
      </c>
      <c r="D22" s="72" t="s">
        <v>878</v>
      </c>
      <c r="E22" s="72" t="s">
        <v>878</v>
      </c>
      <c r="F22" s="72" t="s">
        <v>878</v>
      </c>
      <c r="G22" s="72" t="s">
        <v>878</v>
      </c>
      <c r="H22" s="72"/>
      <c r="I22" s="36"/>
    </row>
    <row r="23" spans="2:32" x14ac:dyDescent="0.3">
      <c r="B23" s="107" t="s">
        <v>879</v>
      </c>
      <c r="C23" s="68"/>
      <c r="D23" s="68"/>
      <c r="E23" s="68"/>
      <c r="F23" s="68"/>
      <c r="G23" s="68"/>
      <c r="H23" s="68"/>
      <c r="I23" s="36"/>
    </row>
    <row r="24" spans="2:32" ht="43.2" x14ac:dyDescent="0.3">
      <c r="B24" s="79" t="s">
        <v>880</v>
      </c>
      <c r="C24" s="106" t="s">
        <v>297</v>
      </c>
      <c r="D24" s="129"/>
      <c r="E24" s="129"/>
      <c r="F24" s="36"/>
      <c r="G24" s="36"/>
      <c r="H24" s="36"/>
      <c r="I24" s="36"/>
    </row>
    <row r="25" spans="2:32" s="36" customFormat="1" x14ac:dyDescent="0.3"/>
    <row r="26" spans="2:32" ht="15.6" x14ac:dyDescent="0.3">
      <c r="B26" s="40" t="s">
        <v>881</v>
      </c>
      <c r="C26" s="330"/>
      <c r="D26" s="330"/>
      <c r="E26" s="330"/>
      <c r="F26" s="330"/>
      <c r="G26" s="330"/>
      <c r="H26" s="36"/>
      <c r="I26" s="36"/>
    </row>
    <row r="27" spans="2:32" ht="30" customHeight="1" x14ac:dyDescent="0.3">
      <c r="B27" s="331" t="s">
        <v>882</v>
      </c>
      <c r="C27" s="315">
        <v>137</v>
      </c>
      <c r="D27" s="330"/>
      <c r="E27" s="330"/>
      <c r="F27" s="330"/>
      <c r="G27" s="330"/>
      <c r="H27" s="36"/>
      <c r="I27" s="36"/>
    </row>
    <row r="28" spans="2:32" ht="41.7" customHeight="1" x14ac:dyDescent="0.3">
      <c r="B28" s="331" t="s">
        <v>883</v>
      </c>
      <c r="C28" s="315">
        <v>0</v>
      </c>
      <c r="D28" s="330"/>
      <c r="E28" s="330"/>
      <c r="F28" s="330"/>
      <c r="G28" s="330"/>
      <c r="H28" s="36"/>
      <c r="I28" s="36"/>
    </row>
    <row r="29" spans="2:32" ht="57.6" x14ac:dyDescent="0.3">
      <c r="B29" s="331" t="s">
        <v>884</v>
      </c>
      <c r="C29" s="315">
        <v>0</v>
      </c>
      <c r="D29" s="330"/>
      <c r="E29" s="330"/>
      <c r="F29" s="330"/>
      <c r="G29" s="330"/>
      <c r="H29" s="36"/>
      <c r="I29" s="36"/>
    </row>
    <row r="30" spans="2:32" x14ac:dyDescent="0.3">
      <c r="B30" s="36"/>
      <c r="C30" s="36"/>
      <c r="D30" s="36"/>
      <c r="E30" s="330"/>
      <c r="F30" s="330"/>
      <c r="G30" s="330"/>
      <c r="H30" s="36"/>
      <c r="I30" s="36"/>
    </row>
    <row r="31" spans="2:32" ht="15.6" x14ac:dyDescent="0.3">
      <c r="B31" s="40" t="s">
        <v>885</v>
      </c>
      <c r="C31" s="101"/>
      <c r="D31" s="182"/>
      <c r="E31" s="36"/>
      <c r="F31" s="330"/>
      <c r="G31" s="330"/>
      <c r="H31" s="36"/>
      <c r="I31" s="36"/>
    </row>
    <row r="32" spans="2:32" x14ac:dyDescent="0.3">
      <c r="B32" s="158"/>
      <c r="C32" s="332" t="s">
        <v>886</v>
      </c>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4"/>
      <c r="AD32" s="335" t="s">
        <v>524</v>
      </c>
      <c r="AE32" s="336"/>
      <c r="AF32" s="337"/>
    </row>
    <row r="33" spans="2:32" ht="60" customHeight="1" x14ac:dyDescent="0.3">
      <c r="B33" s="158"/>
      <c r="C33" s="197" t="s">
        <v>887</v>
      </c>
      <c r="D33" s="197" t="s">
        <v>888</v>
      </c>
      <c r="E33" s="197" t="s">
        <v>889</v>
      </c>
      <c r="F33" s="197" t="s">
        <v>890</v>
      </c>
      <c r="G33" s="197" t="s">
        <v>541</v>
      </c>
      <c r="H33" s="197" t="s">
        <v>542</v>
      </c>
      <c r="I33" s="197" t="s">
        <v>891</v>
      </c>
      <c r="J33" s="197" t="s">
        <v>544</v>
      </c>
      <c r="K33" s="197" t="s">
        <v>545</v>
      </c>
      <c r="L33" s="197" t="s">
        <v>546</v>
      </c>
      <c r="M33" s="197" t="s">
        <v>547</v>
      </c>
      <c r="N33" s="197" t="s">
        <v>548</v>
      </c>
      <c r="O33" s="197" t="s">
        <v>673</v>
      </c>
      <c r="P33" s="197" t="s">
        <v>550</v>
      </c>
      <c r="Q33" s="197" t="s">
        <v>551</v>
      </c>
      <c r="R33" s="197" t="s">
        <v>552</v>
      </c>
      <c r="S33" s="197" t="s">
        <v>553</v>
      </c>
      <c r="T33" s="197" t="s">
        <v>554</v>
      </c>
      <c r="U33" s="197" t="s">
        <v>703</v>
      </c>
      <c r="V33" s="197" t="s">
        <v>556</v>
      </c>
      <c r="W33" s="197" t="s">
        <v>557</v>
      </c>
      <c r="X33" s="197" t="s">
        <v>558</v>
      </c>
      <c r="Y33" s="197" t="s">
        <v>559</v>
      </c>
      <c r="Z33" s="197" t="s">
        <v>560</v>
      </c>
      <c r="AA33" s="197" t="s">
        <v>561</v>
      </c>
      <c r="AB33" s="198" t="s">
        <v>562</v>
      </c>
      <c r="AC33" s="198" t="s">
        <v>563</v>
      </c>
      <c r="AD33" s="199" t="s">
        <v>564</v>
      </c>
      <c r="AE33" s="199" t="s">
        <v>565</v>
      </c>
      <c r="AF33" s="199" t="s">
        <v>566</v>
      </c>
    </row>
    <row r="34" spans="2:32" x14ac:dyDescent="0.3">
      <c r="B34" s="338" t="s">
        <v>892</v>
      </c>
      <c r="C34" s="339"/>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104"/>
      <c r="AD34" s="104"/>
      <c r="AE34" s="315"/>
      <c r="AF34" s="162"/>
    </row>
    <row r="35" spans="2:32" x14ac:dyDescent="0.3">
      <c r="B35" s="36"/>
      <c r="C35" s="36"/>
      <c r="D35" s="36"/>
      <c r="E35" s="36"/>
      <c r="F35" s="330"/>
      <c r="G35" s="330"/>
      <c r="H35" s="36"/>
      <c r="I35" s="36"/>
    </row>
    <row r="36" spans="2:32" x14ac:dyDescent="0.3">
      <c r="B36" s="36"/>
      <c r="C36" s="36"/>
      <c r="D36" s="36"/>
      <c r="E36" s="330"/>
      <c r="F36" s="330"/>
      <c r="G36" s="330"/>
      <c r="H36" s="36"/>
      <c r="I36" s="36"/>
    </row>
    <row r="37" spans="2:32" x14ac:dyDescent="0.3">
      <c r="B37" s="36"/>
      <c r="C37" s="36"/>
      <c r="D37" s="36"/>
      <c r="E37" s="330"/>
      <c r="F37" s="330"/>
      <c r="G37" s="330"/>
      <c r="H37" s="36"/>
      <c r="I37" s="36"/>
    </row>
    <row r="38" spans="2:32" x14ac:dyDescent="0.3">
      <c r="B38" s="36"/>
      <c r="C38" s="36"/>
      <c r="D38" s="36"/>
      <c r="E38" s="330"/>
      <c r="F38" s="330"/>
      <c r="G38" s="330"/>
      <c r="H38" s="36"/>
      <c r="I38" s="36"/>
    </row>
    <row r="39" spans="2:32" x14ac:dyDescent="0.3">
      <c r="B39" s="36"/>
      <c r="C39" s="36"/>
      <c r="D39" s="36"/>
      <c r="E39" s="330"/>
      <c r="F39" s="330"/>
      <c r="G39" s="330"/>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6"/>
    </row>
    <row r="254" spans="4:4" s="36" customFormat="1" x14ac:dyDescent="0.3">
      <c r="D254" s="126"/>
    </row>
    <row r="255" spans="4:4" s="36" customFormat="1" x14ac:dyDescent="0.3">
      <c r="D255" s="126"/>
    </row>
    <row r="256" spans="4:4" s="36" customFormat="1" x14ac:dyDescent="0.3">
      <c r="D256" s="126"/>
    </row>
    <row r="257" spans="2:4" s="36" customFormat="1" x14ac:dyDescent="0.3">
      <c r="B257" s="126"/>
      <c r="C257" s="126"/>
      <c r="D257" s="126"/>
    </row>
    <row r="258" spans="2:4" s="36" customFormat="1" x14ac:dyDescent="0.3">
      <c r="B258" s="126"/>
      <c r="C258" s="126"/>
      <c r="D258" s="126"/>
    </row>
    <row r="259" spans="2:4" s="36" customFormat="1" x14ac:dyDescent="0.3">
      <c r="B259" s="126"/>
      <c r="C259" s="126"/>
      <c r="D259" s="126"/>
    </row>
    <row r="260" spans="2:4" s="36" customFormat="1" x14ac:dyDescent="0.3">
      <c r="B260" s="126"/>
      <c r="C260" s="126"/>
      <c r="D260" s="126"/>
    </row>
    <row r="261" spans="2:4" s="36" customFormat="1" x14ac:dyDescent="0.3">
      <c r="B261" s="126"/>
      <c r="C261" s="126"/>
      <c r="D261" s="126"/>
    </row>
    <row r="262" spans="2:4" s="36" customFormat="1" x14ac:dyDescent="0.3">
      <c r="B262" s="126"/>
      <c r="C262" s="126"/>
      <c r="D262" s="126"/>
    </row>
    <row r="263" spans="2:4" s="36" customFormat="1" x14ac:dyDescent="0.3">
      <c r="B263" s="126"/>
      <c r="C263" s="126"/>
      <c r="D263" s="126"/>
    </row>
    <row r="264" spans="2:4" s="36" customFormat="1" x14ac:dyDescent="0.3">
      <c r="B264" s="126"/>
      <c r="C264" s="126"/>
      <c r="D264" s="126"/>
    </row>
    <row r="265" spans="2:4" s="36" customFormat="1" x14ac:dyDescent="0.3">
      <c r="B265" s="126"/>
      <c r="C265" s="126"/>
      <c r="D265" s="126"/>
    </row>
    <row r="266" spans="2:4" s="36" customFormat="1" x14ac:dyDescent="0.3">
      <c r="B266" s="126"/>
      <c r="C266" s="126"/>
      <c r="D266" s="126"/>
    </row>
  </sheetData>
  <sheetProtection algorithmName="SHA-512" hashValue="GFKgGP4RuLtQ2US+bdbH2SBmX69Ts4M7YKXY3s87bGOyrUprBPeGODcKEx1uh926iPSfSB4hvb9vl+MxwBB+Qg==" saltValue="12OjyPfbBZuor1VPjstDo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22" operator="equal">
      <formula>0</formula>
    </cfRule>
  </conditionalFormatting>
  <conditionalFormatting sqref="C10:C11">
    <cfRule type="expression" dxfId="13" priority="12">
      <formula>NOT($C$9="Yes")</formula>
    </cfRule>
  </conditionalFormatting>
  <conditionalFormatting sqref="C11">
    <cfRule type="expression" dxfId="12" priority="5">
      <formula>NOT($C$10="Yes")</formula>
    </cfRule>
  </conditionalFormatting>
  <conditionalFormatting sqref="C12">
    <cfRule type="expression" dxfId="11" priority="11">
      <formula>NOT(C9="Yes")</formula>
    </cfRule>
  </conditionalFormatting>
  <conditionalFormatting sqref="C13">
    <cfRule type="expression" dxfId="10" priority="10">
      <formula>NOT(C9="Yes")</formula>
    </cfRule>
  </conditionalFormatting>
  <conditionalFormatting sqref="C14">
    <cfRule type="expression" dxfId="9" priority="9">
      <formula>NOT(C9="Yes")</formula>
    </cfRule>
  </conditionalFormatting>
  <conditionalFormatting sqref="C15">
    <cfRule type="expression" dxfId="8" priority="8">
      <formula>NOT(C9="Yes")</formula>
    </cfRule>
  </conditionalFormatting>
  <conditionalFormatting sqref="C16">
    <cfRule type="expression" dxfId="7" priority="7">
      <formula>NOT(C9="Yes")</formula>
    </cfRule>
  </conditionalFormatting>
  <conditionalFormatting sqref="C18">
    <cfRule type="expression" dxfId="6" priority="6">
      <formula>NOT(C17="Yes")</formula>
    </cfRule>
  </conditionalFormatting>
  <conditionalFormatting sqref="C28:C29">
    <cfRule type="expression" dxfId="5" priority="3">
      <formula>AND($C$27=0,NOT($C$27=""))</formula>
    </cfRule>
  </conditionalFormatting>
  <conditionalFormatting sqref="C31:D31 C34:AD34 AF34">
    <cfRule type="expression" dxfId="4" priority="2">
      <formula>$C$24="No"</formula>
    </cfRule>
  </conditionalFormatting>
  <conditionalFormatting sqref="C21:H23">
    <cfRule type="expression" dxfId="3" priority="14">
      <formula>$C$19=""</formula>
    </cfRule>
  </conditionalFormatting>
  <conditionalFormatting sqref="C23:H23">
    <cfRule type="expression" dxfId="2" priority="13">
      <formula>NOT(C$22="Other (specify)")</formula>
    </cfRule>
  </conditionalFormatting>
  <conditionalFormatting sqref="AE34">
    <cfRule type="expression" dxfId="1" priority="1">
      <formula>AND($C$27=0,NOT($C$27=""))</formula>
    </cfRule>
  </conditionalFormatting>
  <conditionalFormatting sqref="AF34">
    <cfRule type="expression" dxfId="0" priority="4">
      <formula>NOT($AD34="Measured")</formula>
    </cfRule>
  </conditionalFormatting>
  <dataValidations count="7">
    <dataValidation type="list" allowBlank="1" showInputMessage="1" showErrorMessage="1" sqref="C12:C17 C9:C10 C24" xr:uid="{DCBC9A1A-4FF4-4BD0-A6C9-F009E645F906}">
      <formula1>"Yes, No"</formula1>
    </dataValidation>
    <dataValidation type="whole" allowBlank="1" showInputMessage="1" showErrorMessage="1" errorTitle="Number" error="This input must be an integer greater than or equal to 0." sqref="E36:F39 F35 E32:E33 F31 E26:F30 F33" xr:uid="{6BAD60AC-BFAB-4F05-AF24-B38FAA7E4E5B}">
      <formula1>0</formula1>
      <formula2>10000</formula2>
    </dataValidation>
    <dataValidation type="list" allowBlank="1" showInputMessage="1" showErrorMessage="1" sqref="G35:G39" xr:uid="{46124CAA-4C72-4DD7-A4BB-D4B0791B5C37}">
      <formula1>EqLeaks3</formula1>
    </dataValidation>
    <dataValidation type="whole" operator="greaterThanOrEqual" allowBlank="1" showInputMessage="1" showErrorMessage="1" errorTitle="Leak Threshold" error="This input must be an integer greater than or equal to 0." sqref="H35:H39 H26:H31 H33" xr:uid="{5883325D-2CD2-4422-B617-0BB525FEBA4B}">
      <formula1>0</formula1>
    </dataValidation>
    <dataValidation type="list" allowBlank="1" showInputMessage="1" showErrorMessage="1" sqref="C19" xr:uid="{0DD6F753-B032-4C33-A7FB-8EB41CD5E579}">
      <formula1>"EPA Method 21, OGI, Combination of Method 21 and OGI, Other"</formula1>
    </dataValidation>
    <dataValidation allowBlank="1" showInputMessage="1" showErrorMessage="1" sqref="C30 C26 D26:D29 B27:B29" xr:uid="{11F9F6FB-2410-4416-983C-F339F4203683}"/>
    <dataValidation type="list" allowBlank="1" showInputMessage="1" showErrorMessage="1" sqref="AD34" xr:uid="{B804677D-1553-409F-8C57-14825E9204EB}">
      <formula1>"Calculated/Modeled, Measured"</formula1>
    </dataValidation>
  </dataValidation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41"/>
      <c r="B1" s="341" t="str">
        <f t="shared" ref="B1:B33" si="0">IF(A1=0,"",A1)</f>
        <v/>
      </c>
      <c r="C1" s="342" t="s">
        <v>893</v>
      </c>
    </row>
    <row r="2" spans="1:3" x14ac:dyDescent="0.3">
      <c r="A2" s="341" t="str">
        <f>'Control Devices'!B11</f>
        <v>TOx01</v>
      </c>
      <c r="B2" s="341" t="str">
        <f t="shared" si="0"/>
        <v>TOx01</v>
      </c>
    </row>
    <row r="3" spans="1:3" x14ac:dyDescent="0.3">
      <c r="A3" s="341" t="str">
        <f>'Control Devices'!B12</f>
        <v>TOx02</v>
      </c>
      <c r="B3" s="341" t="str">
        <f t="shared" si="0"/>
        <v>TOx02</v>
      </c>
    </row>
    <row r="4" spans="1:3" x14ac:dyDescent="0.3">
      <c r="A4" s="341">
        <f>'Control Devices'!B13</f>
        <v>0</v>
      </c>
      <c r="B4" s="341" t="str">
        <f t="shared" si="0"/>
        <v/>
      </c>
    </row>
    <row r="5" spans="1:3" x14ac:dyDescent="0.3">
      <c r="A5" s="341">
        <f>'Control Devices'!B14</f>
        <v>0</v>
      </c>
      <c r="B5" s="341" t="str">
        <f t="shared" si="0"/>
        <v/>
      </c>
    </row>
    <row r="6" spans="1:3" x14ac:dyDescent="0.3">
      <c r="A6" s="341">
        <f>'Control Devices'!B15</f>
        <v>0</v>
      </c>
      <c r="B6" s="341" t="str">
        <f t="shared" si="0"/>
        <v/>
      </c>
    </row>
    <row r="7" spans="1:3" x14ac:dyDescent="0.3">
      <c r="A7" s="341">
        <f>'Control Devices'!B16</f>
        <v>0</v>
      </c>
      <c r="B7" s="341" t="str">
        <f t="shared" si="0"/>
        <v/>
      </c>
    </row>
    <row r="8" spans="1:3" x14ac:dyDescent="0.3">
      <c r="A8" s="341">
        <f>'Control Devices'!B17</f>
        <v>0</v>
      </c>
      <c r="B8" s="341" t="str">
        <f t="shared" si="0"/>
        <v/>
      </c>
    </row>
    <row r="9" spans="1:3" x14ac:dyDescent="0.3">
      <c r="A9" s="341">
        <f>'Control Devices'!B18</f>
        <v>0</v>
      </c>
      <c r="B9" s="341" t="str">
        <f t="shared" si="0"/>
        <v/>
      </c>
    </row>
    <row r="10" spans="1:3" x14ac:dyDescent="0.3">
      <c r="A10" s="341">
        <f>'Control Devices'!B19</f>
        <v>0</v>
      </c>
      <c r="B10" s="341" t="str">
        <f t="shared" si="0"/>
        <v/>
      </c>
    </row>
    <row r="11" spans="1:3" x14ac:dyDescent="0.3">
      <c r="A11" s="341">
        <f>'Control Devices'!B20</f>
        <v>0</v>
      </c>
      <c r="B11" s="341" t="str">
        <f t="shared" si="0"/>
        <v/>
      </c>
    </row>
    <row r="12" spans="1:3" x14ac:dyDescent="0.3">
      <c r="A12" s="341">
        <f>'Control Devices'!B21</f>
        <v>0</v>
      </c>
      <c r="B12" s="341" t="str">
        <f t="shared" si="0"/>
        <v/>
      </c>
    </row>
    <row r="13" spans="1:3" x14ac:dyDescent="0.3">
      <c r="A13" s="341">
        <f>'Control Devices'!B22</f>
        <v>0</v>
      </c>
      <c r="B13" s="341" t="str">
        <f t="shared" si="0"/>
        <v/>
      </c>
    </row>
    <row r="14" spans="1:3" x14ac:dyDescent="0.3">
      <c r="A14" s="341">
        <f>'Control Devices'!B23</f>
        <v>0</v>
      </c>
      <c r="B14" s="341" t="str">
        <f t="shared" si="0"/>
        <v/>
      </c>
    </row>
    <row r="15" spans="1:3" x14ac:dyDescent="0.3">
      <c r="A15" s="341">
        <f>'Control Devices'!B24</f>
        <v>0</v>
      </c>
      <c r="B15" s="341" t="str">
        <f t="shared" si="0"/>
        <v/>
      </c>
    </row>
    <row r="16" spans="1:3" x14ac:dyDescent="0.3">
      <c r="A16" s="341">
        <f>'Control Devices'!B25</f>
        <v>0</v>
      </c>
      <c r="B16" s="341" t="str">
        <f t="shared" si="0"/>
        <v/>
      </c>
    </row>
    <row r="17" spans="1:2" x14ac:dyDescent="0.3">
      <c r="A17" s="341">
        <f>'Control Devices'!B26</f>
        <v>0</v>
      </c>
      <c r="B17" s="341" t="str">
        <f t="shared" si="0"/>
        <v/>
      </c>
    </row>
    <row r="18" spans="1:2" x14ac:dyDescent="0.3">
      <c r="A18" s="341">
        <f>'Control Devices'!B27</f>
        <v>0</v>
      </c>
      <c r="B18" s="341" t="str">
        <f t="shared" si="0"/>
        <v/>
      </c>
    </row>
    <row r="19" spans="1:2" x14ac:dyDescent="0.3">
      <c r="A19" s="341">
        <f>'Control Devices'!B54</f>
        <v>0</v>
      </c>
      <c r="B19" s="341" t="str">
        <f t="shared" si="0"/>
        <v/>
      </c>
    </row>
    <row r="20" spans="1:2" x14ac:dyDescent="0.3">
      <c r="A20" s="341">
        <f>'Control Devices'!B55</f>
        <v>0</v>
      </c>
      <c r="B20" s="341" t="str">
        <f t="shared" si="0"/>
        <v/>
      </c>
    </row>
    <row r="21" spans="1:2" x14ac:dyDescent="0.3">
      <c r="A21" s="341">
        <f>'Control Devices'!B56</f>
        <v>0</v>
      </c>
      <c r="B21" s="341" t="str">
        <f t="shared" si="0"/>
        <v/>
      </c>
    </row>
    <row r="22" spans="1:2" x14ac:dyDescent="0.3">
      <c r="A22" s="341">
        <f>'Control Devices'!B57</f>
        <v>0</v>
      </c>
      <c r="B22" s="341" t="str">
        <f t="shared" si="0"/>
        <v/>
      </c>
    </row>
    <row r="23" spans="1:2" x14ac:dyDescent="0.3">
      <c r="A23" s="341">
        <f>'Control Devices'!B58</f>
        <v>0</v>
      </c>
      <c r="B23" s="341" t="str">
        <f t="shared" si="0"/>
        <v/>
      </c>
    </row>
    <row r="24" spans="1:2" x14ac:dyDescent="0.3">
      <c r="A24" s="341">
        <f>'Control Devices'!B59</f>
        <v>0</v>
      </c>
      <c r="B24" s="341" t="str">
        <f t="shared" si="0"/>
        <v/>
      </c>
    </row>
    <row r="25" spans="1:2" x14ac:dyDescent="0.3">
      <c r="A25" s="341">
        <f>'Control Devices'!B60</f>
        <v>0</v>
      </c>
      <c r="B25" s="341" t="str">
        <f t="shared" si="0"/>
        <v/>
      </c>
    </row>
    <row r="26" spans="1:2" x14ac:dyDescent="0.3">
      <c r="A26" s="341">
        <f>'Control Devices'!B61</f>
        <v>0</v>
      </c>
      <c r="B26" s="341" t="str">
        <f t="shared" si="0"/>
        <v/>
      </c>
    </row>
    <row r="27" spans="1:2" x14ac:dyDescent="0.3">
      <c r="A27" s="341">
        <f>'Control Devices'!B62</f>
        <v>0</v>
      </c>
      <c r="B27" s="341" t="str">
        <f t="shared" si="0"/>
        <v/>
      </c>
    </row>
    <row r="28" spans="1:2" x14ac:dyDescent="0.3">
      <c r="A28" s="341">
        <f>'Control Devices'!B63</f>
        <v>0</v>
      </c>
      <c r="B28" s="341" t="str">
        <f t="shared" si="0"/>
        <v/>
      </c>
    </row>
    <row r="29" spans="1:2" x14ac:dyDescent="0.3">
      <c r="A29" s="341">
        <f>'Control Devices'!B64</f>
        <v>0</v>
      </c>
      <c r="B29" s="341" t="str">
        <f t="shared" si="0"/>
        <v/>
      </c>
    </row>
    <row r="30" spans="1:2" x14ac:dyDescent="0.3">
      <c r="A30" s="341">
        <f>'Control Devices'!B65</f>
        <v>0</v>
      </c>
      <c r="B30" s="341" t="str">
        <f t="shared" si="0"/>
        <v/>
      </c>
    </row>
    <row r="31" spans="1:2" x14ac:dyDescent="0.3">
      <c r="A31" s="341">
        <f>'Control Devices'!B66</f>
        <v>0</v>
      </c>
      <c r="B31" s="341" t="str">
        <f t="shared" si="0"/>
        <v/>
      </c>
    </row>
    <row r="32" spans="1:2" x14ac:dyDescent="0.3">
      <c r="A32" s="341">
        <f>'Control Devices'!B67</f>
        <v>0</v>
      </c>
      <c r="B32" s="341" t="str">
        <f t="shared" si="0"/>
        <v/>
      </c>
    </row>
    <row r="33" spans="1:2" x14ac:dyDescent="0.3">
      <c r="A33" s="341">
        <f>'Control Devices'!B68</f>
        <v>0</v>
      </c>
      <c r="B33" s="341" t="str">
        <f t="shared" si="0"/>
        <v/>
      </c>
    </row>
    <row r="38" spans="1:2" x14ac:dyDescent="0.3">
      <c r="A38" s="36" t="s">
        <v>812</v>
      </c>
    </row>
    <row r="39" spans="1:2" x14ac:dyDescent="0.3">
      <c r="A39" s="36" t="s">
        <v>894</v>
      </c>
    </row>
    <row r="40" spans="1:2" x14ac:dyDescent="0.3">
      <c r="A40" s="36" t="s">
        <v>895</v>
      </c>
    </row>
    <row r="41" spans="1:2" x14ac:dyDescent="0.3">
      <c r="A41" s="36" t="s">
        <v>896</v>
      </c>
    </row>
    <row r="42" spans="1:2" x14ac:dyDescent="0.3">
      <c r="A42" s="36" t="s">
        <v>897</v>
      </c>
    </row>
    <row r="43" spans="1:2" x14ac:dyDescent="0.3">
      <c r="A43" s="36" t="s">
        <v>898</v>
      </c>
    </row>
    <row r="44" spans="1:2" x14ac:dyDescent="0.3">
      <c r="A44" s="36" t="s">
        <v>899</v>
      </c>
    </row>
    <row r="45" spans="1:2" x14ac:dyDescent="0.3">
      <c r="A45" s="36" t="s">
        <v>900</v>
      </c>
    </row>
    <row r="48" spans="1:2" x14ac:dyDescent="0.3">
      <c r="A48" s="36" t="s">
        <v>901</v>
      </c>
    </row>
    <row r="49" spans="1:1" x14ac:dyDescent="0.3">
      <c r="A49" s="36" t="s">
        <v>902</v>
      </c>
    </row>
    <row r="50" spans="1:1" x14ac:dyDescent="0.3">
      <c r="A50" s="36" t="s">
        <v>903</v>
      </c>
    </row>
    <row r="51" spans="1:1" x14ac:dyDescent="0.3">
      <c r="A51" s="36" t="s">
        <v>904</v>
      </c>
    </row>
    <row r="52" spans="1:1" x14ac:dyDescent="0.3">
      <c r="A52" s="36" t="s">
        <v>815</v>
      </c>
    </row>
    <row r="53" spans="1:1" x14ac:dyDescent="0.3">
      <c r="A53" s="36" t="s">
        <v>905</v>
      </c>
    </row>
    <row r="54" spans="1:1" x14ac:dyDescent="0.3">
      <c r="A54" s="36" t="s">
        <v>906</v>
      </c>
    </row>
    <row r="55" spans="1:1" x14ac:dyDescent="0.3">
      <c r="A55" s="36" t="s">
        <v>512</v>
      </c>
    </row>
    <row r="58" spans="1:1" x14ac:dyDescent="0.3">
      <c r="A58" s="36" t="s">
        <v>907</v>
      </c>
    </row>
    <row r="59" spans="1:1" x14ac:dyDescent="0.3">
      <c r="A59" s="36" t="s">
        <v>908</v>
      </c>
    </row>
    <row r="60" spans="1:1" x14ac:dyDescent="0.3">
      <c r="A60" s="36" t="s">
        <v>909</v>
      </c>
    </row>
    <row r="61" spans="1:1" x14ac:dyDescent="0.3">
      <c r="A61" s="36" t="s">
        <v>910</v>
      </c>
    </row>
    <row r="62" spans="1:1" x14ac:dyDescent="0.3">
      <c r="A62" s="36" t="s">
        <v>590</v>
      </c>
    </row>
    <row r="65" spans="1:1" x14ac:dyDescent="0.3">
      <c r="A65" s="36" t="s">
        <v>911</v>
      </c>
    </row>
    <row r="66" spans="1:1" x14ac:dyDescent="0.3">
      <c r="A66" s="36" t="s">
        <v>912</v>
      </c>
    </row>
    <row r="67" spans="1:1" x14ac:dyDescent="0.3">
      <c r="A67" s="36" t="s">
        <v>590</v>
      </c>
    </row>
    <row r="70" spans="1:1" x14ac:dyDescent="0.3">
      <c r="A70" s="36" t="s">
        <v>865</v>
      </c>
    </row>
    <row r="71" spans="1:1" x14ac:dyDescent="0.3">
      <c r="A71" s="36" t="s">
        <v>876</v>
      </c>
    </row>
    <row r="72" spans="1:1" x14ac:dyDescent="0.3">
      <c r="A72" s="36" t="s">
        <v>913</v>
      </c>
    </row>
    <row r="73" spans="1:1" x14ac:dyDescent="0.3">
      <c r="A73" s="36" t="s">
        <v>914</v>
      </c>
    </row>
    <row r="74" spans="1:1" x14ac:dyDescent="0.3">
      <c r="A74" s="36" t="s">
        <v>915</v>
      </c>
    </row>
    <row r="77" spans="1:1" x14ac:dyDescent="0.3">
      <c r="A77" s="36" t="s">
        <v>878</v>
      </c>
    </row>
    <row r="78" spans="1:1" x14ac:dyDescent="0.3">
      <c r="A78" s="36" t="s">
        <v>916</v>
      </c>
    </row>
    <row r="79" spans="1:1" x14ac:dyDescent="0.3">
      <c r="A79" s="36" t="s">
        <v>917</v>
      </c>
    </row>
    <row r="80" spans="1:1" x14ac:dyDescent="0.3">
      <c r="A80" s="36" t="s">
        <v>918</v>
      </c>
    </row>
    <row r="81" spans="1:1" x14ac:dyDescent="0.3">
      <c r="A81" s="36" t="s">
        <v>919</v>
      </c>
    </row>
    <row r="82" spans="1:1" x14ac:dyDescent="0.3">
      <c r="A82" s="36" t="s">
        <v>920</v>
      </c>
    </row>
    <row r="83" spans="1:1" x14ac:dyDescent="0.3">
      <c r="A83" s="36" t="s">
        <v>921</v>
      </c>
    </row>
    <row r="84" spans="1:1" x14ac:dyDescent="0.3">
      <c r="A84" s="36" t="s">
        <v>652</v>
      </c>
    </row>
    <row r="87" spans="1:1" x14ac:dyDescent="0.3">
      <c r="A87" s="36" t="s">
        <v>922</v>
      </c>
    </row>
    <row r="88" spans="1:1" x14ac:dyDescent="0.3">
      <c r="A88" s="36" t="s">
        <v>923</v>
      </c>
    </row>
    <row r="89" spans="1:1" x14ac:dyDescent="0.3">
      <c r="A89" s="36" t="s">
        <v>924</v>
      </c>
    </row>
    <row r="90" spans="1:1" x14ac:dyDescent="0.3">
      <c r="A90" s="36" t="s">
        <v>925</v>
      </c>
    </row>
    <row r="91" spans="1:1" x14ac:dyDescent="0.3">
      <c r="A91" s="36" t="s">
        <v>926</v>
      </c>
    </row>
    <row r="92" spans="1:1" x14ac:dyDescent="0.3">
      <c r="A92" s="36" t="s">
        <v>927</v>
      </c>
    </row>
    <row r="93" spans="1:1" x14ac:dyDescent="0.3">
      <c r="A93" s="36" t="s">
        <v>652</v>
      </c>
    </row>
    <row r="96" spans="1:1" x14ac:dyDescent="0.3">
      <c r="A96" s="36" t="s">
        <v>928</v>
      </c>
    </row>
    <row r="97" spans="1:1" x14ac:dyDescent="0.3">
      <c r="A97" s="36" t="s">
        <v>929</v>
      </c>
    </row>
    <row r="98" spans="1:1" x14ac:dyDescent="0.3">
      <c r="A98" s="36" t="s">
        <v>930</v>
      </c>
    </row>
    <row r="99" spans="1:1" x14ac:dyDescent="0.3">
      <c r="A99" s="36" t="s">
        <v>50</v>
      </c>
    </row>
    <row r="100" spans="1:1" x14ac:dyDescent="0.3">
      <c r="A100" s="36" t="s">
        <v>931</v>
      </c>
    </row>
    <row r="101" spans="1:1" x14ac:dyDescent="0.3">
      <c r="A101" s="36" t="s">
        <v>42</v>
      </c>
    </row>
    <row r="102" spans="1:1" x14ac:dyDescent="0.3">
      <c r="A102" s="36" t="s">
        <v>932</v>
      </c>
    </row>
    <row r="103" spans="1:1" x14ac:dyDescent="0.3">
      <c r="A103" s="36" t="s">
        <v>933</v>
      </c>
    </row>
    <row r="104" spans="1:1" x14ac:dyDescent="0.3">
      <c r="A104" s="36" t="s">
        <v>934</v>
      </c>
    </row>
    <row r="107" spans="1:1" x14ac:dyDescent="0.3">
      <c r="A107" s="36" t="s">
        <v>935</v>
      </c>
    </row>
    <row r="108" spans="1:1" x14ac:dyDescent="0.3">
      <c r="A108" s="36" t="s">
        <v>936</v>
      </c>
    </row>
    <row r="109" spans="1:1" x14ac:dyDescent="0.3">
      <c r="A109" s="36" t="s">
        <v>937</v>
      </c>
    </row>
    <row r="110" spans="1:1" x14ac:dyDescent="0.3">
      <c r="A110" s="36" t="s">
        <v>938</v>
      </c>
    </row>
    <row r="111" spans="1:1" x14ac:dyDescent="0.3">
      <c r="A111" s="36" t="s">
        <v>939</v>
      </c>
    </row>
    <row r="112" spans="1:1" x14ac:dyDescent="0.3">
      <c r="A112" s="36" t="s">
        <v>940</v>
      </c>
    </row>
    <row r="113" spans="1:1" x14ac:dyDescent="0.3">
      <c r="A113" s="36" t="s">
        <v>590</v>
      </c>
    </row>
    <row r="116" spans="1:1" x14ac:dyDescent="0.3">
      <c r="A116" s="36" t="s">
        <v>941</v>
      </c>
    </row>
    <row r="117" spans="1:1" x14ac:dyDescent="0.3">
      <c r="A117" s="36" t="s">
        <v>942</v>
      </c>
    </row>
    <row r="118" spans="1:1" x14ac:dyDescent="0.3">
      <c r="A118" s="36" t="s">
        <v>943</v>
      </c>
    </row>
    <row r="121" spans="1:1" x14ac:dyDescent="0.3">
      <c r="A121" s="36" t="s">
        <v>944</v>
      </c>
    </row>
    <row r="122" spans="1:1" x14ac:dyDescent="0.3">
      <c r="A122" s="36" t="s">
        <v>945</v>
      </c>
    </row>
    <row r="123" spans="1:1" x14ac:dyDescent="0.3">
      <c r="A123" s="36" t="s">
        <v>946</v>
      </c>
    </row>
    <row r="124" spans="1:1" x14ac:dyDescent="0.3">
      <c r="A124" s="36" t="s">
        <v>947</v>
      </c>
    </row>
    <row r="127" spans="1:1" x14ac:dyDescent="0.3">
      <c r="A127" s="36" t="s">
        <v>948</v>
      </c>
    </row>
    <row r="128" spans="1:1" x14ac:dyDescent="0.3">
      <c r="A128" s="36" t="s">
        <v>949</v>
      </c>
    </row>
    <row r="129" spans="1:1" x14ac:dyDescent="0.3">
      <c r="A129" s="36" t="s">
        <v>950</v>
      </c>
    </row>
    <row r="130" spans="1:1" x14ac:dyDescent="0.3">
      <c r="A130" s="36" t="s">
        <v>951</v>
      </c>
    </row>
    <row r="131" spans="1:1" x14ac:dyDescent="0.3">
      <c r="A131" s="36" t="s">
        <v>952</v>
      </c>
    </row>
    <row r="132" spans="1:1" x14ac:dyDescent="0.3">
      <c r="A132" s="36" t="s">
        <v>911</v>
      </c>
    </row>
    <row r="133" spans="1:1" x14ac:dyDescent="0.3">
      <c r="A133" s="36" t="s">
        <v>912</v>
      </c>
    </row>
    <row r="134" spans="1:1" x14ac:dyDescent="0.3">
      <c r="A134" s="36" t="s">
        <v>953</v>
      </c>
    </row>
    <row r="135" spans="1:1" x14ac:dyDescent="0.3">
      <c r="A135" s="36" t="s">
        <v>954</v>
      </c>
    </row>
    <row r="136" spans="1:1" x14ac:dyDescent="0.3">
      <c r="A136" s="36" t="s">
        <v>955</v>
      </c>
    </row>
    <row r="137" spans="1:1" x14ac:dyDescent="0.3">
      <c r="A137" s="36" t="s">
        <v>590</v>
      </c>
    </row>
    <row r="140" spans="1:1" x14ac:dyDescent="0.3">
      <c r="A140" s="36" t="s">
        <v>956</v>
      </c>
    </row>
    <row r="141" spans="1:1" x14ac:dyDescent="0.3">
      <c r="A141" s="36" t="s">
        <v>957</v>
      </c>
    </row>
    <row r="142" spans="1:1" x14ac:dyDescent="0.3">
      <c r="A142" s="36" t="s">
        <v>958</v>
      </c>
    </row>
    <row r="143" spans="1:1" x14ac:dyDescent="0.3">
      <c r="A143" s="36" t="s">
        <v>652</v>
      </c>
    </row>
    <row r="146" spans="1:1" x14ac:dyDescent="0.3">
      <c r="A146" s="36" t="s">
        <v>959</v>
      </c>
    </row>
    <row r="147" spans="1:1" x14ac:dyDescent="0.3">
      <c r="A147" s="36" t="s">
        <v>654</v>
      </c>
    </row>
    <row r="148" spans="1:1" x14ac:dyDescent="0.3">
      <c r="A148" s="36" t="s">
        <v>960</v>
      </c>
    </row>
    <row r="149" spans="1:1" x14ac:dyDescent="0.3">
      <c r="A149" s="36" t="s">
        <v>652</v>
      </c>
    </row>
    <row r="152" spans="1:1" x14ac:dyDescent="0.3">
      <c r="A152" s="36" t="s">
        <v>961</v>
      </c>
    </row>
    <row r="153" spans="1:1" x14ac:dyDescent="0.3">
      <c r="A153" s="36" t="s">
        <v>962</v>
      </c>
    </row>
    <row r="154" spans="1:1" x14ac:dyDescent="0.3">
      <c r="A154" s="36" t="s">
        <v>652</v>
      </c>
    </row>
    <row r="157" spans="1:1" x14ac:dyDescent="0.3">
      <c r="A157" s="36" t="s">
        <v>963</v>
      </c>
    </row>
    <row r="158" spans="1:1" x14ac:dyDescent="0.3">
      <c r="A158" s="36" t="s">
        <v>645</v>
      </c>
    </row>
    <row r="159" spans="1:1" x14ac:dyDescent="0.3">
      <c r="A159" s="36" t="s">
        <v>964</v>
      </c>
    </row>
    <row r="160" spans="1:1" x14ac:dyDescent="0.3">
      <c r="A160" s="36" t="s">
        <v>965</v>
      </c>
    </row>
    <row r="161" spans="1:1" x14ac:dyDescent="0.3">
      <c r="A161" s="36" t="s">
        <v>966</v>
      </c>
    </row>
    <row r="162" spans="1:1" x14ac:dyDescent="0.3">
      <c r="A162" s="36" t="s">
        <v>967</v>
      </c>
    </row>
    <row r="163" spans="1:1" x14ac:dyDescent="0.3">
      <c r="A163" s="36" t="s">
        <v>652</v>
      </c>
    </row>
    <row r="166" spans="1:1" x14ac:dyDescent="0.3">
      <c r="A166" s="36" t="s">
        <v>968</v>
      </c>
    </row>
    <row r="167" spans="1:1" x14ac:dyDescent="0.3">
      <c r="A167" s="36" t="s">
        <v>969</v>
      </c>
    </row>
    <row r="168" spans="1:1" x14ac:dyDescent="0.3">
      <c r="A168" s="36" t="s">
        <v>970</v>
      </c>
    </row>
    <row r="169" spans="1:1" x14ac:dyDescent="0.3">
      <c r="A169" s="36" t="s">
        <v>971</v>
      </c>
    </row>
    <row r="172" spans="1:1" x14ac:dyDescent="0.3">
      <c r="A172" s="36" t="s">
        <v>972</v>
      </c>
    </row>
    <row r="173" spans="1:1" x14ac:dyDescent="0.3">
      <c r="A173" s="36" t="s">
        <v>973</v>
      </c>
    </row>
    <row r="174" spans="1:1" x14ac:dyDescent="0.3">
      <c r="A174" s="36" t="s">
        <v>974</v>
      </c>
    </row>
    <row r="175" spans="1:1" x14ac:dyDescent="0.3">
      <c r="A175" s="36" t="s">
        <v>975</v>
      </c>
    </row>
    <row r="178" spans="1:1" x14ac:dyDescent="0.3">
      <c r="A178" s="36" t="s">
        <v>514</v>
      </c>
    </row>
    <row r="179" spans="1:1" x14ac:dyDescent="0.3">
      <c r="A179" s="36" t="s">
        <v>976</v>
      </c>
    </row>
    <row r="180" spans="1:1" x14ac:dyDescent="0.3">
      <c r="A180" s="150" t="s">
        <v>513</v>
      </c>
    </row>
    <row r="181" spans="1:1" x14ac:dyDescent="0.3">
      <c r="A181" s="36" t="s">
        <v>511</v>
      </c>
    </row>
    <row r="182" spans="1:1" x14ac:dyDescent="0.3">
      <c r="A182" s="150"/>
    </row>
  </sheetData>
  <sheetProtection algorithmName="SHA-512" hashValue="HLUn6jKExWvrwtO9O/fkCUBhN6FT7B+m7HFiDpG2FF6P6HEuXSYJI4KCpBQ4g5OjC3hHfGJweiuQaUaDgNKuCA==" saltValue="bh6oe8ov/wfc92QUt1N1f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12"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RcL7isY6xKZDKYnrWEkb6R+cufj36n5grB5/qAYKsIgfpKzuX2wX4EQE1GKKixw2M8/pOEViAbl2A0X7S2SZZA==" saltValue="0C9DMrsMEnhF7x8qcpwFe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C22" sqref="C22"/>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313</v>
      </c>
    </row>
    <row r="17" spans="2:4" x14ac:dyDescent="0.3">
      <c r="B17" s="67" t="s">
        <v>314</v>
      </c>
      <c r="C17" s="70" t="s">
        <v>315</v>
      </c>
    </row>
    <row r="18" spans="2:4" x14ac:dyDescent="0.3">
      <c r="B18" s="67" t="s">
        <v>316</v>
      </c>
      <c r="C18" s="68" t="s">
        <v>317</v>
      </c>
    </row>
    <row r="20" spans="2:4" ht="15.6" x14ac:dyDescent="0.3">
      <c r="B20" s="40" t="s">
        <v>318</v>
      </c>
    </row>
    <row r="21" spans="2:4" x14ac:dyDescent="0.3">
      <c r="B21" s="67" t="s">
        <v>319</v>
      </c>
      <c r="C21" s="68" t="s">
        <v>320</v>
      </c>
    </row>
    <row r="22" spans="2:4" x14ac:dyDescent="0.3">
      <c r="B22" s="67" t="s">
        <v>321</v>
      </c>
      <c r="C22" s="71">
        <v>110070384876</v>
      </c>
      <c r="D22" s="36"/>
    </row>
    <row r="23" spans="2:4" x14ac:dyDescent="0.3">
      <c r="B23" s="67" t="s">
        <v>322</v>
      </c>
      <c r="C23" s="72" t="s">
        <v>323</v>
      </c>
    </row>
    <row r="24" spans="2:4" x14ac:dyDescent="0.3">
      <c r="B24" s="67" t="s">
        <v>324</v>
      </c>
      <c r="C24" s="72"/>
    </row>
    <row r="25" spans="2:4" x14ac:dyDescent="0.3">
      <c r="B25" s="67" t="s">
        <v>325</v>
      </c>
      <c r="C25" s="68" t="s">
        <v>326</v>
      </c>
    </row>
    <row r="26" spans="2:4" x14ac:dyDescent="0.3">
      <c r="B26" s="67" t="s">
        <v>327</v>
      </c>
      <c r="C26" s="68" t="s">
        <v>328</v>
      </c>
    </row>
    <row r="27" spans="2:4" x14ac:dyDescent="0.3">
      <c r="B27" s="67" t="s">
        <v>329</v>
      </c>
      <c r="C27" s="68" t="s">
        <v>304</v>
      </c>
    </row>
    <row r="28" spans="2:4" x14ac:dyDescent="0.3">
      <c r="B28" s="67" t="s">
        <v>330</v>
      </c>
      <c r="C28" s="68">
        <v>18630</v>
      </c>
    </row>
    <row r="29" spans="2:4" x14ac:dyDescent="0.3">
      <c r="B29" s="67" t="s">
        <v>331</v>
      </c>
      <c r="C29" s="68" t="s">
        <v>332</v>
      </c>
    </row>
    <row r="30" spans="2:4" x14ac:dyDescent="0.3">
      <c r="B30" s="67" t="s">
        <v>333</v>
      </c>
      <c r="C30" s="68">
        <v>41.809100000000001</v>
      </c>
    </row>
    <row r="31" spans="2:4" x14ac:dyDescent="0.3">
      <c r="B31" s="67" t="s">
        <v>334</v>
      </c>
      <c r="C31" s="73" t="s">
        <v>335</v>
      </c>
    </row>
    <row r="32" spans="2:4" x14ac:dyDescent="0.3">
      <c r="B32" s="67" t="s">
        <v>299</v>
      </c>
      <c r="C32" s="68" t="s">
        <v>300</v>
      </c>
    </row>
    <row r="33" spans="2:3" x14ac:dyDescent="0.3">
      <c r="B33" s="67" t="s">
        <v>301</v>
      </c>
      <c r="C33" s="68" t="s">
        <v>302</v>
      </c>
    </row>
    <row r="34" spans="2:3" x14ac:dyDescent="0.3">
      <c r="B34" s="67" t="s">
        <v>303</v>
      </c>
      <c r="C34" s="68" t="s">
        <v>304</v>
      </c>
    </row>
    <row r="35" spans="2:3" x14ac:dyDescent="0.3">
      <c r="B35" s="67" t="s">
        <v>305</v>
      </c>
      <c r="C35" s="68">
        <v>18854</v>
      </c>
    </row>
    <row r="37" spans="2:3" x14ac:dyDescent="0.3">
      <c r="B37" s="67" t="s">
        <v>306</v>
      </c>
      <c r="C37" s="68" t="s">
        <v>307</v>
      </c>
    </row>
    <row r="38" spans="2:3" x14ac:dyDescent="0.3">
      <c r="B38" s="67" t="s">
        <v>308</v>
      </c>
      <c r="C38" s="68" t="s">
        <v>309</v>
      </c>
    </row>
    <row r="39" spans="2:3" x14ac:dyDescent="0.3">
      <c r="B39" s="67" t="s">
        <v>310</v>
      </c>
      <c r="C39" s="68" t="s">
        <v>311</v>
      </c>
    </row>
    <row r="40" spans="2:3" x14ac:dyDescent="0.3">
      <c r="B40" s="67" t="s">
        <v>312</v>
      </c>
      <c r="C40" s="68" t="s">
        <v>313</v>
      </c>
    </row>
    <row r="41" spans="2:3" x14ac:dyDescent="0.3">
      <c r="B41" s="67" t="s">
        <v>314</v>
      </c>
      <c r="C41" s="70" t="s">
        <v>315</v>
      </c>
    </row>
    <row r="42" spans="2:3" x14ac:dyDescent="0.3">
      <c r="B42" s="67" t="s">
        <v>316</v>
      </c>
      <c r="C42" s="68" t="s">
        <v>317</v>
      </c>
    </row>
    <row r="43" spans="2:3" x14ac:dyDescent="0.3">
      <c r="B43" s="74"/>
      <c r="C43" s="75"/>
    </row>
    <row r="44" spans="2:3" x14ac:dyDescent="0.3">
      <c r="B44" s="76" t="s">
        <v>336</v>
      </c>
      <c r="C44" s="68" t="s">
        <v>297</v>
      </c>
    </row>
    <row r="45" spans="2:3" x14ac:dyDescent="0.3">
      <c r="B45" s="76" t="s">
        <v>337</v>
      </c>
      <c r="C45" s="68" t="s">
        <v>297</v>
      </c>
    </row>
    <row r="46" spans="2:3" x14ac:dyDescent="0.3">
      <c r="B46" s="74"/>
      <c r="C46" s="75"/>
    </row>
    <row r="47" spans="2:3" x14ac:dyDescent="0.3">
      <c r="B47" s="76" t="s">
        <v>338</v>
      </c>
      <c r="C47" s="68" t="s">
        <v>297</v>
      </c>
    </row>
    <row r="48" spans="2:3" x14ac:dyDescent="0.3">
      <c r="B48" s="77" t="s">
        <v>339</v>
      </c>
      <c r="C48" s="68" t="s">
        <v>340</v>
      </c>
    </row>
    <row r="49" spans="2:4" ht="28.8" x14ac:dyDescent="0.3">
      <c r="B49" s="78" t="s">
        <v>341</v>
      </c>
      <c r="C49" s="68" t="s">
        <v>342</v>
      </c>
    </row>
    <row r="50" spans="2:4" ht="28.8" x14ac:dyDescent="0.3">
      <c r="B50" s="78" t="s">
        <v>343</v>
      </c>
      <c r="C50" s="68" t="s">
        <v>344</v>
      </c>
    </row>
    <row r="51" spans="2:4" x14ac:dyDescent="0.3">
      <c r="B51" s="79" t="s">
        <v>345</v>
      </c>
      <c r="C51" s="80">
        <v>12</v>
      </c>
    </row>
    <row r="52" spans="2:4" x14ac:dyDescent="0.3">
      <c r="B52" s="81" t="s">
        <v>346</v>
      </c>
      <c r="C52" s="82" t="s">
        <v>347</v>
      </c>
    </row>
    <row r="53" spans="2:4" x14ac:dyDescent="0.3">
      <c r="B53" s="74"/>
      <c r="C53" s="75"/>
    </row>
    <row r="54" spans="2:4" ht="72" x14ac:dyDescent="0.3">
      <c r="B54" s="83" t="s">
        <v>348</v>
      </c>
      <c r="C54" s="84">
        <v>269258939</v>
      </c>
    </row>
    <row r="55" spans="2:4" x14ac:dyDescent="0.3">
      <c r="B55" s="85" t="s">
        <v>349</v>
      </c>
      <c r="C55" s="68" t="s">
        <v>350</v>
      </c>
    </row>
    <row r="56" spans="2:4" ht="72" x14ac:dyDescent="0.3">
      <c r="B56" s="79" t="s">
        <v>351</v>
      </c>
      <c r="C56" s="68">
        <v>0</v>
      </c>
    </row>
    <row r="57" spans="2:4" ht="28.8" x14ac:dyDescent="0.3">
      <c r="B57" s="79" t="s">
        <v>352</v>
      </c>
      <c r="C57" s="68"/>
    </row>
    <row r="58" spans="2:4" ht="28.8" x14ac:dyDescent="0.3">
      <c r="B58" s="79" t="s">
        <v>353</v>
      </c>
      <c r="C58" s="86" t="s">
        <v>354</v>
      </c>
      <c r="D58" s="87"/>
    </row>
    <row r="60" spans="2:4" ht="15.6" x14ac:dyDescent="0.3">
      <c r="B60" s="88" t="s">
        <v>355</v>
      </c>
      <c r="C60" s="89" t="s">
        <v>356</v>
      </c>
    </row>
    <row r="61" spans="2:4" x14ac:dyDescent="0.3">
      <c r="B61" s="90" t="s">
        <v>38</v>
      </c>
      <c r="C61" s="91" t="s">
        <v>357</v>
      </c>
    </row>
    <row r="62" spans="2:4" x14ac:dyDescent="0.3">
      <c r="B62" s="92" t="s">
        <v>42</v>
      </c>
      <c r="C62" s="68" t="s">
        <v>357</v>
      </c>
    </row>
    <row r="63" spans="2:4" x14ac:dyDescent="0.3">
      <c r="B63" s="93" t="s">
        <v>358</v>
      </c>
      <c r="C63" s="68" t="s">
        <v>297</v>
      </c>
    </row>
    <row r="64" spans="2:4" x14ac:dyDescent="0.3">
      <c r="B64" s="93" t="s">
        <v>50</v>
      </c>
      <c r="C64" s="68" t="s">
        <v>357</v>
      </c>
    </row>
    <row r="65" spans="2:4" x14ac:dyDescent="0.3">
      <c r="B65" s="92" t="s">
        <v>359</v>
      </c>
      <c r="C65" s="68" t="s">
        <v>297</v>
      </c>
    </row>
    <row r="66" spans="2:4" x14ac:dyDescent="0.3">
      <c r="B66" s="92" t="s">
        <v>360</v>
      </c>
      <c r="C66" s="68" t="s">
        <v>297</v>
      </c>
    </row>
    <row r="67" spans="2:4" x14ac:dyDescent="0.3">
      <c r="B67" s="92" t="s">
        <v>361</v>
      </c>
      <c r="C67" s="68" t="s">
        <v>357</v>
      </c>
    </row>
    <row r="68" spans="2:4" x14ac:dyDescent="0.3">
      <c r="B68" s="92" t="s">
        <v>362</v>
      </c>
      <c r="C68" s="68" t="s">
        <v>297</v>
      </c>
    </row>
    <row r="69" spans="2:4" x14ac:dyDescent="0.3">
      <c r="B69" s="92" t="s">
        <v>363</v>
      </c>
      <c r="C69" s="68" t="s">
        <v>297</v>
      </c>
    </row>
    <row r="70" spans="2:4" x14ac:dyDescent="0.3">
      <c r="B70" s="92" t="s">
        <v>364</v>
      </c>
      <c r="C70" s="68" t="s">
        <v>297</v>
      </c>
    </row>
    <row r="71" spans="2:4" x14ac:dyDescent="0.3">
      <c r="B71" s="92" t="s">
        <v>365</v>
      </c>
      <c r="C71" s="68" t="s">
        <v>357</v>
      </c>
    </row>
    <row r="72" spans="2:4" x14ac:dyDescent="0.3">
      <c r="B72" s="92" t="s">
        <v>366</v>
      </c>
      <c r="C72" s="68" t="s">
        <v>357</v>
      </c>
      <c r="D72" s="94" t="s">
        <v>367</v>
      </c>
    </row>
    <row r="73" spans="2:4" x14ac:dyDescent="0.3">
      <c r="B73" s="92" t="s">
        <v>70</v>
      </c>
      <c r="C73" s="68" t="s">
        <v>357</v>
      </c>
    </row>
    <row r="74" spans="2:4" x14ac:dyDescent="0.3">
      <c r="B74" s="92" t="s">
        <v>368</v>
      </c>
      <c r="C74" s="68" t="s">
        <v>357</v>
      </c>
    </row>
    <row r="75" spans="2:4" x14ac:dyDescent="0.3">
      <c r="B75" s="95" t="s">
        <v>369</v>
      </c>
      <c r="C75" s="68" t="s">
        <v>357</v>
      </c>
    </row>
    <row r="76" spans="2:4" x14ac:dyDescent="0.3">
      <c r="B76" s="95" t="s">
        <v>370</v>
      </c>
      <c r="C76" s="68" t="s">
        <v>371</v>
      </c>
    </row>
    <row r="77" spans="2:4" x14ac:dyDescent="0.3">
      <c r="B77" s="95"/>
      <c r="C77" s="68"/>
    </row>
    <row r="78" spans="2:4" x14ac:dyDescent="0.3">
      <c r="B78" s="96"/>
      <c r="C78" s="97"/>
    </row>
    <row r="79" spans="2:4" ht="15.6" x14ac:dyDescent="0.3">
      <c r="B79" s="40" t="s">
        <v>372</v>
      </c>
      <c r="C79" s="89"/>
    </row>
    <row r="80" spans="2:4" ht="28.8" x14ac:dyDescent="0.3">
      <c r="B80" s="98" t="s">
        <v>373</v>
      </c>
      <c r="C80" s="99" t="s">
        <v>297</v>
      </c>
    </row>
    <row r="81" spans="2:4" x14ac:dyDescent="0.3">
      <c r="B81" s="100" t="s">
        <v>374</v>
      </c>
      <c r="C81" s="99" t="s">
        <v>357</v>
      </c>
      <c r="D81" s="101" t="s">
        <v>375</v>
      </c>
    </row>
    <row r="82" spans="2:4" x14ac:dyDescent="0.3">
      <c r="B82" s="102"/>
      <c r="C82" s="97"/>
    </row>
    <row r="83" spans="2:4" x14ac:dyDescent="0.3">
      <c r="B83" s="96"/>
      <c r="C83" s="97"/>
    </row>
    <row r="84" spans="2:4" ht="15.6" x14ac:dyDescent="0.3">
      <c r="B84" s="40" t="s">
        <v>376</v>
      </c>
      <c r="C84" s="97"/>
    </row>
    <row r="85" spans="2:4" x14ac:dyDescent="0.3">
      <c r="B85" s="103" t="s">
        <v>377</v>
      </c>
      <c r="C85" s="104" t="s">
        <v>378</v>
      </c>
    </row>
    <row r="86" spans="2:4" ht="28.8" x14ac:dyDescent="0.3">
      <c r="B86" s="105" t="s">
        <v>379</v>
      </c>
      <c r="C86" s="106"/>
    </row>
    <row r="87" spans="2:4" x14ac:dyDescent="0.3">
      <c r="B87" s="107" t="s">
        <v>380</v>
      </c>
      <c r="C87" s="106"/>
    </row>
    <row r="88" spans="2:4" ht="60" customHeight="1" x14ac:dyDescent="0.3">
      <c r="B88" s="107" t="s">
        <v>381</v>
      </c>
      <c r="C88" s="106"/>
    </row>
    <row r="89" spans="2:4" x14ac:dyDescent="0.3">
      <c r="B89" s="107" t="s">
        <v>382</v>
      </c>
      <c r="C89" s="106"/>
    </row>
    <row r="90" spans="2:4" ht="28.8" x14ac:dyDescent="0.3">
      <c r="B90" s="108" t="s">
        <v>383</v>
      </c>
      <c r="C90" s="106" t="s">
        <v>357</v>
      </c>
    </row>
    <row r="91" spans="2:4" ht="61.95" customHeight="1" x14ac:dyDescent="0.3">
      <c r="B91" s="107" t="s">
        <v>384</v>
      </c>
      <c r="C91" s="106" t="s">
        <v>297</v>
      </c>
    </row>
    <row r="92" spans="2:4" x14ac:dyDescent="0.3">
      <c r="B92" s="107" t="s">
        <v>385</v>
      </c>
      <c r="C92" s="106" t="s">
        <v>357</v>
      </c>
    </row>
    <row r="93" spans="2:4" ht="28.8" x14ac:dyDescent="0.3">
      <c r="B93" s="108" t="s">
        <v>386</v>
      </c>
      <c r="C93" s="106" t="s">
        <v>357</v>
      </c>
      <c r="D93" s="36"/>
    </row>
    <row r="94" spans="2:4" x14ac:dyDescent="0.3">
      <c r="B94" s="107" t="s">
        <v>387</v>
      </c>
      <c r="C94" s="106" t="s">
        <v>297</v>
      </c>
      <c r="D94" s="66" t="s">
        <v>388</v>
      </c>
    </row>
    <row r="95" spans="2:4" x14ac:dyDescent="0.3">
      <c r="B95" s="107" t="s">
        <v>389</v>
      </c>
      <c r="C95" s="106" t="s">
        <v>297</v>
      </c>
    </row>
    <row r="96" spans="2:4" x14ac:dyDescent="0.3">
      <c r="B96" s="107" t="s">
        <v>390</v>
      </c>
      <c r="C96" s="106" t="s">
        <v>297</v>
      </c>
      <c r="D96" s="66" t="s">
        <v>391</v>
      </c>
    </row>
    <row r="97" spans="2:4" x14ac:dyDescent="0.3">
      <c r="B97" s="107" t="s">
        <v>392</v>
      </c>
      <c r="C97" s="106" t="s">
        <v>357</v>
      </c>
    </row>
    <row r="98" spans="2:4" x14ac:dyDescent="0.3">
      <c r="B98" s="107" t="s">
        <v>393</v>
      </c>
      <c r="C98" s="106" t="s">
        <v>297</v>
      </c>
      <c r="D98" s="66" t="s">
        <v>394</v>
      </c>
    </row>
    <row r="99" spans="2:4" x14ac:dyDescent="0.3">
      <c r="B99" s="107" t="s">
        <v>395</v>
      </c>
      <c r="C99" s="106" t="s">
        <v>357</v>
      </c>
    </row>
    <row r="100" spans="2:4" x14ac:dyDescent="0.3">
      <c r="B100" s="107" t="s">
        <v>396</v>
      </c>
      <c r="C100" s="106" t="s">
        <v>297</v>
      </c>
    </row>
    <row r="101" spans="2:4" ht="28.8" x14ac:dyDescent="0.3">
      <c r="B101" s="103" t="s">
        <v>397</v>
      </c>
      <c r="C101" s="106" t="s">
        <v>357</v>
      </c>
    </row>
    <row r="102" spans="2:4" x14ac:dyDescent="0.3">
      <c r="B102" s="109" t="s">
        <v>398</v>
      </c>
      <c r="C102" s="106">
        <v>563843</v>
      </c>
    </row>
  </sheetData>
  <sheetProtection algorithmName="SHA-512" hashValue="b2lU4pGSfPQy5753As1hnwE5lmoF1+UGea/7NP4IW+WSX/gC+abOjga/cNkK18zYK/hIyXVWMmiXoV2SXpIC4w==" saltValue="ijZrFt35hV3r8pMOXqgBUg==" spinCount="100000" sheet="1" objects="1" scenarios="1" formatCells="0" formatColumns="0" formatRows="0" insertColumns="0" insertRows="0" insertHyperlinks="0" deleteColumns="0" deleteRows="0" sort="0" autoFilter="0" pivotTables="0"/>
  <conditionalFormatting sqref="C48:C50">
    <cfRule type="expression" dxfId="155" priority="1">
      <formula>NOT($C$47="No")</formula>
    </cfRule>
  </conditionalFormatting>
  <conditionalFormatting sqref="C57">
    <cfRule type="expression" dxfId="154" priority="11">
      <formula>NOT($C$23="Centralized Production Facility")</formula>
    </cfRule>
  </conditionalFormatting>
  <conditionalFormatting sqref="C86:C89">
    <cfRule type="expression" dxfId="153" priority="3">
      <formula>$C$85="Area"</formula>
    </cfRule>
  </conditionalFormatting>
  <conditionalFormatting sqref="C87:C89">
    <cfRule type="expression" dxfId="152" priority="5">
      <formula>$C$86="No"</formula>
    </cfRule>
  </conditionalFormatting>
  <conditionalFormatting sqref="C90:C92">
    <cfRule type="expression" dxfId="151" priority="2">
      <formula>$C$85="Major"</formula>
    </cfRule>
  </conditionalFormatting>
  <conditionalFormatting sqref="C91:C92">
    <cfRule type="expression" dxfId="150" priority="4">
      <formula>$C$90="No"</formula>
    </cfRule>
  </conditionalFormatting>
  <conditionalFormatting sqref="C94:C100">
    <cfRule type="expression" dxfId="149" priority="6">
      <formula>$C$93="No"</formula>
    </cfRule>
  </conditionalFormatting>
  <conditionalFormatting sqref="C102">
    <cfRule type="expression" dxfId="148" priority="12">
      <formula>NOT($C$101="Yes")</formula>
    </cfRule>
  </conditionalFormatting>
  <conditionalFormatting sqref="D81">
    <cfRule type="expression" dxfId="147" priority="7">
      <formula>$C$81="Yes"</formula>
    </cfRule>
    <cfRule type="expression" dxfId="146" priority="8">
      <formula>$C$81="Yes"</formula>
    </cfRule>
  </conditionalFormatting>
  <dataValidations count="8">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5"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51EA319F-AD47-4081-840D-47F26B71A794}"/>
    <dataValidation allowBlank="1" showInputMessage="1" showErrorMessage="1" sqref="C76:C77" xr:uid="{D04B5BCD-FC80-462F-B6D6-8EBA816A01CC}"/>
  </dataValidations>
  <hyperlinks>
    <hyperlink ref="C17" r:id="rId1" xr:uid="{6CA5EB6B-3022-4782-889F-EF6C378F81E5}"/>
    <hyperlink ref="C41" r:id="rId2" xr:uid="{3815DE6E-6BF8-40A5-BCE2-1F4699CA3FF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5" workbookViewId="0">
      <selection activeCell="D37" sqref="D37"/>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399</v>
      </c>
      <c r="D1" s="38"/>
    </row>
    <row r="3" spans="2:5" ht="15.6" x14ac:dyDescent="0.3">
      <c r="B3" s="40" t="s">
        <v>400</v>
      </c>
    </row>
    <row r="4" spans="2:5" x14ac:dyDescent="0.3">
      <c r="B4" s="110" t="s">
        <v>401</v>
      </c>
      <c r="C4" s="111" t="str">
        <f>Facility!C4</f>
        <v>Appalachia Midstream Services, LLC</v>
      </c>
    </row>
    <row r="5" spans="2:5" x14ac:dyDescent="0.3">
      <c r="B5" s="110" t="s">
        <v>14</v>
      </c>
      <c r="C5" s="111" t="str">
        <f>Facility!C21</f>
        <v>Rattlesnake Hill Compressor Station</v>
      </c>
    </row>
    <row r="6" spans="2:5" x14ac:dyDescent="0.3">
      <c r="B6" s="112"/>
      <c r="C6" s="113"/>
      <c r="D6" s="114"/>
    </row>
    <row r="8" spans="2:5" ht="15.6" x14ac:dyDescent="0.3">
      <c r="B8" s="40" t="s">
        <v>402</v>
      </c>
      <c r="C8" s="40"/>
      <c r="D8" s="40"/>
    </row>
    <row r="9" spans="2:5" ht="48.6" customHeight="1" x14ac:dyDescent="0.3">
      <c r="B9" s="115" t="s">
        <v>403</v>
      </c>
      <c r="C9" s="115"/>
      <c r="D9" s="115"/>
    </row>
    <row r="10" spans="2:5" x14ac:dyDescent="0.3">
      <c r="B10" s="116" t="s">
        <v>404</v>
      </c>
      <c r="C10" s="117">
        <v>44446</v>
      </c>
      <c r="D10" s="117">
        <v>44446</v>
      </c>
    </row>
    <row r="11" spans="2:5" x14ac:dyDescent="0.3">
      <c r="B11" s="116"/>
      <c r="C11" s="118" t="s">
        <v>405</v>
      </c>
      <c r="D11" s="118" t="s">
        <v>406</v>
      </c>
    </row>
    <row r="12" spans="2:5" x14ac:dyDescent="0.3">
      <c r="B12" s="119" t="s">
        <v>407</v>
      </c>
      <c r="C12" s="120" t="s">
        <v>408</v>
      </c>
      <c r="D12" s="120" t="s">
        <v>408</v>
      </c>
    </row>
    <row r="13" spans="2:5" x14ac:dyDescent="0.3">
      <c r="B13" s="121" t="s">
        <v>409</v>
      </c>
      <c r="C13" s="122">
        <v>4.0099999999999997E-2</v>
      </c>
      <c r="D13" s="122">
        <v>3.9100000000000003E-2</v>
      </c>
    </row>
    <row r="14" spans="2:5" x14ac:dyDescent="0.3">
      <c r="B14" s="123" t="s">
        <v>410</v>
      </c>
      <c r="C14" s="122">
        <v>0.38169999999999998</v>
      </c>
      <c r="D14" s="122">
        <v>0.3</v>
      </c>
    </row>
    <row r="15" spans="2:5" x14ac:dyDescent="0.3">
      <c r="B15" s="123" t="s">
        <v>411</v>
      </c>
      <c r="C15" s="122">
        <v>2.1533000000000002</v>
      </c>
      <c r="D15" s="122">
        <v>2.1484999999999999</v>
      </c>
      <c r="E15" s="124"/>
    </row>
    <row r="16" spans="2:5" x14ac:dyDescent="0.3">
      <c r="B16" s="123" t="s">
        <v>412</v>
      </c>
      <c r="C16" s="122">
        <v>7.0199999999999999E-2</v>
      </c>
      <c r="D16" s="122">
        <v>7.0000000000000007E-2</v>
      </c>
      <c r="E16" s="124"/>
    </row>
    <row r="17" spans="2:5" x14ac:dyDescent="0.3">
      <c r="B17" s="123" t="s">
        <v>413</v>
      </c>
      <c r="C17" s="122" t="s">
        <v>414</v>
      </c>
      <c r="D17" s="122" t="s">
        <v>414</v>
      </c>
      <c r="E17" s="124"/>
    </row>
    <row r="18" spans="2:5" x14ac:dyDescent="0.3">
      <c r="B18" s="123" t="s">
        <v>415</v>
      </c>
      <c r="C18" s="122" t="s">
        <v>414</v>
      </c>
      <c r="D18" s="122" t="s">
        <v>414</v>
      </c>
      <c r="E18" s="124"/>
    </row>
    <row r="19" spans="2:5" x14ac:dyDescent="0.3">
      <c r="B19" s="123" t="s">
        <v>416</v>
      </c>
      <c r="C19" s="122" t="s">
        <v>414</v>
      </c>
      <c r="D19" s="122" t="s">
        <v>414</v>
      </c>
      <c r="E19" s="124"/>
    </row>
    <row r="20" spans="2:5" x14ac:dyDescent="0.3">
      <c r="B20" s="123" t="s">
        <v>417</v>
      </c>
      <c r="C20" s="122" t="s">
        <v>414</v>
      </c>
      <c r="D20" s="122" t="s">
        <v>414</v>
      </c>
      <c r="E20" s="124"/>
    </row>
    <row r="21" spans="2:5" x14ac:dyDescent="0.3">
      <c r="B21" s="123" t="s">
        <v>418</v>
      </c>
      <c r="C21" s="122" t="s">
        <v>414</v>
      </c>
      <c r="D21" s="122" t="s">
        <v>414</v>
      </c>
      <c r="E21" s="124"/>
    </row>
    <row r="22" spans="2:5" x14ac:dyDescent="0.3">
      <c r="B22" s="123" t="s">
        <v>419</v>
      </c>
      <c r="C22" s="122" t="s">
        <v>414</v>
      </c>
      <c r="D22" s="122" t="s">
        <v>414</v>
      </c>
      <c r="E22" s="124"/>
    </row>
    <row r="23" spans="2:5" x14ac:dyDescent="0.3">
      <c r="B23" s="123" t="s">
        <v>420</v>
      </c>
      <c r="C23" s="122" t="s">
        <v>414</v>
      </c>
      <c r="D23" s="122" t="s">
        <v>414</v>
      </c>
      <c r="E23" s="124"/>
    </row>
    <row r="24" spans="2:5" x14ac:dyDescent="0.3">
      <c r="B24" s="123" t="s">
        <v>421</v>
      </c>
      <c r="C24" s="122" t="s">
        <v>414</v>
      </c>
      <c r="D24" s="122" t="s">
        <v>414</v>
      </c>
      <c r="E24" s="124"/>
    </row>
    <row r="25" spans="2:5" ht="14.7" customHeight="1" x14ac:dyDescent="0.3">
      <c r="B25" s="125" t="s">
        <v>422</v>
      </c>
      <c r="C25" s="122" t="s">
        <v>423</v>
      </c>
      <c r="D25" s="122" t="s">
        <v>423</v>
      </c>
      <c r="E25" s="124"/>
    </row>
    <row r="26" spans="2:5" ht="14.7" customHeight="1" x14ac:dyDescent="0.3">
      <c r="B26" s="125" t="s">
        <v>424</v>
      </c>
      <c r="C26" s="122" t="s">
        <v>414</v>
      </c>
      <c r="D26" s="122" t="s">
        <v>414</v>
      </c>
      <c r="E26" s="124"/>
    </row>
    <row r="27" spans="2:5" ht="14.7" customHeight="1" x14ac:dyDescent="0.3">
      <c r="B27" s="125" t="s">
        <v>425</v>
      </c>
      <c r="C27" s="122" t="s">
        <v>423</v>
      </c>
      <c r="D27" s="122" t="s">
        <v>423</v>
      </c>
      <c r="E27" s="124"/>
    </row>
    <row r="28" spans="2:5" x14ac:dyDescent="0.3">
      <c r="B28" s="125" t="s">
        <v>426</v>
      </c>
      <c r="C28" s="122" t="s">
        <v>423</v>
      </c>
      <c r="D28" s="122" t="s">
        <v>423</v>
      </c>
      <c r="E28" s="124"/>
    </row>
    <row r="29" spans="2:5" x14ac:dyDescent="0.3">
      <c r="B29" s="125" t="s">
        <v>427</v>
      </c>
      <c r="C29" s="122" t="s">
        <v>414</v>
      </c>
      <c r="D29" s="122" t="s">
        <v>414</v>
      </c>
      <c r="E29" s="124"/>
    </row>
    <row r="30" spans="2:5" x14ac:dyDescent="0.3">
      <c r="B30" s="125" t="s">
        <v>428</v>
      </c>
      <c r="C30" s="122" t="s">
        <v>423</v>
      </c>
      <c r="D30" s="122" t="s">
        <v>423</v>
      </c>
      <c r="E30" s="124"/>
    </row>
    <row r="31" spans="2:5" x14ac:dyDescent="0.3">
      <c r="B31" s="125" t="s">
        <v>429</v>
      </c>
      <c r="C31" s="122" t="s">
        <v>423</v>
      </c>
      <c r="D31" s="122" t="s">
        <v>423</v>
      </c>
      <c r="E31" s="124"/>
    </row>
    <row r="32" spans="2:5" x14ac:dyDescent="0.3">
      <c r="B32" s="125" t="s">
        <v>430</v>
      </c>
      <c r="C32" s="122" t="s">
        <v>414</v>
      </c>
      <c r="D32" s="122" t="s">
        <v>414</v>
      </c>
      <c r="E32" s="124"/>
    </row>
    <row r="33" spans="2:5" x14ac:dyDescent="0.3">
      <c r="B33" s="125" t="s">
        <v>431</v>
      </c>
      <c r="C33" s="122" t="s">
        <v>423</v>
      </c>
      <c r="D33" s="122" t="s">
        <v>423</v>
      </c>
      <c r="E33" s="124"/>
    </row>
    <row r="34" spans="2:5" x14ac:dyDescent="0.3">
      <c r="B34" s="125" t="s">
        <v>432</v>
      </c>
      <c r="C34" s="122" t="s">
        <v>414</v>
      </c>
      <c r="D34" s="122" t="s">
        <v>414</v>
      </c>
      <c r="E34" s="124"/>
    </row>
    <row r="35" spans="2:5" x14ac:dyDescent="0.3">
      <c r="B35" s="125" t="s">
        <v>433</v>
      </c>
      <c r="C35" s="122" t="s">
        <v>414</v>
      </c>
      <c r="D35" s="122" t="s">
        <v>414</v>
      </c>
      <c r="E35" s="124"/>
    </row>
    <row r="36" spans="2:5" x14ac:dyDescent="0.3">
      <c r="B36" s="125" t="s">
        <v>434</v>
      </c>
      <c r="C36" s="122" t="s">
        <v>414</v>
      </c>
      <c r="D36" s="122" t="s">
        <v>414</v>
      </c>
      <c r="E36" s="124"/>
    </row>
    <row r="37" spans="2:5" x14ac:dyDescent="0.3">
      <c r="B37" s="125" t="s">
        <v>435</v>
      </c>
      <c r="C37" s="122" t="s">
        <v>414</v>
      </c>
      <c r="D37" s="122" t="s">
        <v>414</v>
      </c>
      <c r="E37" s="124"/>
    </row>
    <row r="38" spans="2:5" x14ac:dyDescent="0.3">
      <c r="B38" s="125" t="s">
        <v>436</v>
      </c>
      <c r="C38" s="122" t="s">
        <v>414</v>
      </c>
      <c r="D38" s="122" t="s">
        <v>414</v>
      </c>
    </row>
    <row r="39" spans="2:5" x14ac:dyDescent="0.3">
      <c r="B39" s="125" t="s">
        <v>437</v>
      </c>
      <c r="C39" s="122" t="s">
        <v>414</v>
      </c>
      <c r="D39" s="122" t="s">
        <v>414</v>
      </c>
    </row>
    <row r="40" spans="2:5" x14ac:dyDescent="0.3">
      <c r="B40" s="125" t="s">
        <v>438</v>
      </c>
      <c r="C40" s="122" t="s">
        <v>423</v>
      </c>
      <c r="D40" s="122" t="s">
        <v>423</v>
      </c>
    </row>
    <row r="41" spans="2:5" x14ac:dyDescent="0.3">
      <c r="B41" s="125" t="s">
        <v>439</v>
      </c>
      <c r="C41" s="122" t="s">
        <v>423</v>
      </c>
      <c r="D41" s="122" t="s">
        <v>423</v>
      </c>
    </row>
    <row r="42" spans="2:5" x14ac:dyDescent="0.3">
      <c r="B42" s="125" t="s">
        <v>440</v>
      </c>
      <c r="C42" s="122" t="s">
        <v>423</v>
      </c>
      <c r="D42" s="122" t="s">
        <v>423</v>
      </c>
    </row>
    <row r="43" spans="2:5" x14ac:dyDescent="0.3">
      <c r="B43" s="125" t="s">
        <v>441</v>
      </c>
      <c r="C43" s="122" t="s">
        <v>423</v>
      </c>
      <c r="D43" s="122" t="s">
        <v>423</v>
      </c>
    </row>
    <row r="44" spans="2:5" x14ac:dyDescent="0.3">
      <c r="B44" s="125" t="s">
        <v>442</v>
      </c>
      <c r="C44" s="122" t="s">
        <v>423</v>
      </c>
      <c r="D44" s="122" t="s">
        <v>423</v>
      </c>
    </row>
    <row r="45" spans="2:5" x14ac:dyDescent="0.3">
      <c r="B45" s="125" t="s">
        <v>443</v>
      </c>
      <c r="C45" s="122" t="s">
        <v>423</v>
      </c>
      <c r="D45" s="122" t="s">
        <v>423</v>
      </c>
    </row>
    <row r="46" spans="2:5" x14ac:dyDescent="0.3">
      <c r="B46" s="125" t="s">
        <v>444</v>
      </c>
      <c r="C46" s="122" t="s">
        <v>423</v>
      </c>
      <c r="D46" s="122" t="s">
        <v>423</v>
      </c>
    </row>
    <row r="47" spans="2:5" x14ac:dyDescent="0.3">
      <c r="B47" s="125" t="s">
        <v>445</v>
      </c>
      <c r="C47" s="122" t="s">
        <v>423</v>
      </c>
      <c r="D47" s="122" t="s">
        <v>423</v>
      </c>
    </row>
    <row r="48" spans="2:5" x14ac:dyDescent="0.3">
      <c r="B48" s="121" t="s">
        <v>446</v>
      </c>
      <c r="C48" s="122" t="s">
        <v>423</v>
      </c>
      <c r="D48" s="122" t="s">
        <v>423</v>
      </c>
    </row>
    <row r="49" spans="2:4" x14ac:dyDescent="0.3">
      <c r="B49" s="76"/>
      <c r="C49" s="68"/>
      <c r="D49" s="68"/>
    </row>
    <row r="50" spans="2:4" x14ac:dyDescent="0.3">
      <c r="B50" s="76"/>
      <c r="C50" s="68"/>
      <c r="D50" s="68"/>
    </row>
    <row r="51" spans="2:4" x14ac:dyDescent="0.3">
      <c r="B51" s="76"/>
      <c r="C51" s="68"/>
      <c r="D51" s="68"/>
    </row>
    <row r="52" spans="2:4" x14ac:dyDescent="0.3">
      <c r="B52" s="76"/>
      <c r="C52" s="68"/>
      <c r="D52" s="68"/>
    </row>
    <row r="53" spans="2:4" x14ac:dyDescent="0.3">
      <c r="B53" s="76"/>
      <c r="C53" s="68"/>
      <c r="D53" s="68"/>
    </row>
  </sheetData>
  <sheetProtection algorithmName="SHA-512" hashValue="s0CVazrkOUmMU8MET4izRwGcXKoUHbShN/oGhBsPoPbobIHHdi6AvOmJ9jpkAZKTrCnR8rv9D/GQciOz60um7Q==" saltValue="s619wDIWu9XIgWP5/sNqv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5"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44561</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4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abSelected="1" topLeftCell="E8" workbookViewId="0">
      <selection activeCell="O13" sqref="O13"/>
    </sheetView>
  </sheetViews>
  <sheetFormatPr defaultColWidth="9.33203125" defaultRowHeight="14.4" x14ac:dyDescent="0.3"/>
  <cols>
    <col min="1" max="1" width="3" style="36" customWidth="1"/>
    <col min="2" max="2" width="38.5546875" style="126" customWidth="1"/>
    <col min="3" max="3" width="27.33203125" style="126" customWidth="1"/>
    <col min="4" max="4" width="22.6640625" style="126" customWidth="1"/>
    <col min="5" max="11" width="18.6640625" style="126" customWidth="1"/>
    <col min="12" max="12" width="22.6640625" style="126" customWidth="1"/>
    <col min="13" max="13" width="21.44140625" style="126" customWidth="1"/>
    <col min="14" max="14" width="21.33203125" style="126" customWidth="1"/>
    <col min="15" max="15" width="22.6640625" style="126" customWidth="1"/>
    <col min="16" max="16" width="18.33203125" style="126" bestFit="1" customWidth="1"/>
    <col min="17" max="17" width="19.33203125" style="126" bestFit="1" customWidth="1"/>
    <col min="18" max="18" width="21.6640625" style="126" bestFit="1" customWidth="1"/>
    <col min="19" max="19" width="22.5546875" style="126" bestFit="1" customWidth="1"/>
    <col min="20" max="20" width="23.5546875" style="126" bestFit="1" customWidth="1"/>
    <col min="21" max="21" width="23.44140625" style="126" bestFit="1" customWidth="1"/>
    <col min="22" max="22" width="23.5546875" style="126" bestFit="1" customWidth="1"/>
    <col min="23" max="23" width="30.44140625" style="126" customWidth="1"/>
    <col min="24" max="24" width="25.33203125" style="126" customWidth="1"/>
    <col min="25" max="26" width="23.44140625" style="126" customWidth="1"/>
    <col min="27" max="27" width="22.6640625" style="126" customWidth="1"/>
    <col min="28" max="28" width="17.5546875" style="126" customWidth="1"/>
    <col min="29" max="70" width="9.33203125" style="36"/>
    <col min="71" max="16384" width="9.33203125" style="126"/>
  </cols>
  <sheetData>
    <row r="1" spans="1:70" s="36" customFormat="1" ht="18" x14ac:dyDescent="0.35">
      <c r="B1" s="37" t="s">
        <v>447</v>
      </c>
      <c r="D1" s="38"/>
    </row>
    <row r="2" spans="1:70" s="36" customFormat="1" x14ac:dyDescent="0.3"/>
    <row r="3" spans="1:70" s="36" customFormat="1" ht="15.6" x14ac:dyDescent="0.3">
      <c r="B3" s="40" t="s">
        <v>400</v>
      </c>
    </row>
    <row r="4" spans="1:70" x14ac:dyDescent="0.3">
      <c r="B4" s="110" t="s">
        <v>401</v>
      </c>
      <c r="C4" s="111" t="str">
        <f>Facility!C4</f>
        <v>Appalachia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0" t="s">
        <v>14</v>
      </c>
      <c r="C5" s="111" t="str">
        <f>Facility!C21</f>
        <v>Rattlesnake Hill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2"/>
      <c r="C6" s="112"/>
    </row>
    <row r="7" spans="1:70" s="36" customFormat="1" x14ac:dyDescent="0.3"/>
    <row r="8" spans="1:70" s="36" customFormat="1" ht="15.6" x14ac:dyDescent="0.3">
      <c r="B8" s="40" t="s">
        <v>448</v>
      </c>
      <c r="H8" s="52"/>
      <c r="I8" s="52"/>
      <c r="O8" s="52"/>
    </row>
    <row r="9" spans="1:70" s="36" customFormat="1" x14ac:dyDescent="0.3">
      <c r="B9" s="36" t="s">
        <v>449</v>
      </c>
      <c r="H9" s="127"/>
      <c r="I9" s="127"/>
      <c r="O9" s="128"/>
      <c r="W9" s="129"/>
    </row>
    <row r="10" spans="1:70" ht="86.4" x14ac:dyDescent="0.3">
      <c r="B10" s="130" t="s">
        <v>450</v>
      </c>
      <c r="C10" s="130" t="s">
        <v>451</v>
      </c>
      <c r="D10" s="130" t="s">
        <v>452</v>
      </c>
      <c r="E10" s="130" t="s">
        <v>453</v>
      </c>
      <c r="F10" s="130" t="s">
        <v>454</v>
      </c>
      <c r="G10" s="130" t="s">
        <v>455</v>
      </c>
      <c r="H10" s="131" t="s">
        <v>456</v>
      </c>
      <c r="I10" s="132" t="s">
        <v>457</v>
      </c>
      <c r="J10" s="133" t="s">
        <v>458</v>
      </c>
      <c r="K10" s="134" t="s">
        <v>459</v>
      </c>
      <c r="L10" s="133" t="s">
        <v>460</v>
      </c>
      <c r="M10" s="134" t="s">
        <v>461</v>
      </c>
      <c r="N10" s="134" t="s">
        <v>462</v>
      </c>
      <c r="O10" s="130" t="s">
        <v>463</v>
      </c>
      <c r="P10" s="133" t="s">
        <v>464</v>
      </c>
      <c r="Q10" s="134" t="s">
        <v>465</v>
      </c>
      <c r="R10" s="134" t="s">
        <v>466</v>
      </c>
      <c r="S10" s="134" t="s">
        <v>467</v>
      </c>
      <c r="T10" s="135" t="s">
        <v>468</v>
      </c>
      <c r="U10" s="135" t="s">
        <v>469</v>
      </c>
      <c r="V10" s="135" t="s">
        <v>470</v>
      </c>
      <c r="W10" s="133" t="s">
        <v>471</v>
      </c>
      <c r="X10" s="133" t="s">
        <v>472</v>
      </c>
      <c r="Y10" s="136" t="s">
        <v>473</v>
      </c>
      <c r="Z10" s="133" t="s">
        <v>474</v>
      </c>
      <c r="AA10" s="137" t="s">
        <v>475</v>
      </c>
      <c r="AB10" s="133" t="s">
        <v>476</v>
      </c>
    </row>
    <row r="11" spans="1:70" s="2" customFormat="1" ht="57.6" x14ac:dyDescent="0.3">
      <c r="A11" s="10"/>
      <c r="B11" s="72" t="s">
        <v>477</v>
      </c>
      <c r="C11" s="72" t="s">
        <v>478</v>
      </c>
      <c r="D11" s="72" t="s">
        <v>479</v>
      </c>
      <c r="E11" s="72"/>
      <c r="F11" s="72">
        <v>20</v>
      </c>
      <c r="G11" s="72">
        <v>3.5</v>
      </c>
      <c r="H11" s="138">
        <f>6*1000000/600/60</f>
        <v>166.66666666666666</v>
      </c>
      <c r="I11" s="72">
        <v>8760</v>
      </c>
      <c r="J11" s="72">
        <v>418</v>
      </c>
      <c r="K11" s="139">
        <v>80563804.060000002</v>
      </c>
      <c r="L11" s="72">
        <v>1020</v>
      </c>
      <c r="M11" s="72" t="s">
        <v>423</v>
      </c>
      <c r="N11" s="72">
        <f>1200/24</f>
        <v>50</v>
      </c>
      <c r="O11" s="72">
        <v>1</v>
      </c>
      <c r="P11" s="72">
        <v>0.995</v>
      </c>
      <c r="Q11" s="138">
        <v>6</v>
      </c>
      <c r="R11" s="72"/>
      <c r="S11" s="72"/>
      <c r="T11" s="72" t="s">
        <v>480</v>
      </c>
      <c r="U11" s="72" t="s">
        <v>357</v>
      </c>
      <c r="V11" s="72" t="s">
        <v>357</v>
      </c>
      <c r="W11" s="72" t="s">
        <v>357</v>
      </c>
      <c r="X11" s="72"/>
      <c r="Y11" s="72" t="s">
        <v>357</v>
      </c>
      <c r="Z11" s="68" t="s">
        <v>481</v>
      </c>
      <c r="AA11" s="72" t="s">
        <v>357</v>
      </c>
      <c r="AB11" s="72" t="s">
        <v>482</v>
      </c>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57.6" x14ac:dyDescent="0.3">
      <c r="A12" s="10"/>
      <c r="B12" s="72" t="s">
        <v>483</v>
      </c>
      <c r="C12" s="72" t="s">
        <v>484</v>
      </c>
      <c r="D12" s="72" t="s">
        <v>479</v>
      </c>
      <c r="E12" s="72"/>
      <c r="F12" s="72">
        <v>20</v>
      </c>
      <c r="G12" s="72">
        <v>3.5</v>
      </c>
      <c r="H12" s="138">
        <f>6*1000000/600/60</f>
        <v>166.66666666666666</v>
      </c>
      <c r="I12" s="72">
        <v>8760</v>
      </c>
      <c r="J12" s="72">
        <v>388</v>
      </c>
      <c r="K12" s="139">
        <v>79490356.590000004</v>
      </c>
      <c r="L12" s="72">
        <v>1020</v>
      </c>
      <c r="M12" s="72" t="s">
        <v>423</v>
      </c>
      <c r="N12" s="72">
        <f>1200/24</f>
        <v>50</v>
      </c>
      <c r="O12" s="72">
        <v>1</v>
      </c>
      <c r="P12" s="72">
        <v>0.995</v>
      </c>
      <c r="Q12" s="138">
        <v>6</v>
      </c>
      <c r="R12" s="72"/>
      <c r="S12" s="72"/>
      <c r="T12" s="72" t="s">
        <v>480</v>
      </c>
      <c r="U12" s="72" t="s">
        <v>357</v>
      </c>
      <c r="V12" s="72" t="s">
        <v>357</v>
      </c>
      <c r="W12" s="72" t="s">
        <v>357</v>
      </c>
      <c r="X12" s="72"/>
      <c r="Y12" s="72" t="s">
        <v>357</v>
      </c>
      <c r="Z12" s="68" t="s">
        <v>481</v>
      </c>
      <c r="AA12" s="72" t="s">
        <v>357</v>
      </c>
      <c r="AB12" s="72" t="s">
        <v>485</v>
      </c>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2"/>
      <c r="C13" s="72"/>
      <c r="D13" s="72"/>
      <c r="E13" s="72"/>
      <c r="F13" s="72"/>
      <c r="G13" s="72"/>
      <c r="H13" s="72"/>
      <c r="I13" s="72"/>
      <c r="J13" s="72"/>
      <c r="K13" s="72"/>
      <c r="L13" s="72"/>
      <c r="M13" s="72"/>
      <c r="N13" s="72"/>
      <c r="O13" s="72"/>
      <c r="P13" s="72"/>
      <c r="Q13" s="72"/>
      <c r="R13" s="72"/>
      <c r="S13" s="72"/>
      <c r="T13" s="72"/>
      <c r="U13" s="72"/>
      <c r="V13" s="72"/>
      <c r="W13" s="72"/>
      <c r="X13" s="72"/>
      <c r="Y13" s="72"/>
      <c r="Z13" s="68"/>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2"/>
      <c r="C14" s="72"/>
      <c r="D14" s="72"/>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2"/>
      <c r="C15" s="72"/>
      <c r="D15" s="72"/>
      <c r="E15" s="72"/>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2"/>
      <c r="C16" s="72"/>
      <c r="D16" s="72"/>
      <c r="E16" s="72"/>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486</v>
      </c>
      <c r="C29" s="140"/>
      <c r="D29" s="141"/>
      <c r="E29" s="141"/>
      <c r="F29" s="141"/>
      <c r="G29" s="141"/>
      <c r="H29" s="141"/>
      <c r="I29" s="140"/>
      <c r="J29" s="141"/>
      <c r="K29" s="141"/>
    </row>
    <row r="30" spans="1:70" s="36" customFormat="1" x14ac:dyDescent="0.3">
      <c r="B30" s="36" t="s">
        <v>487</v>
      </c>
    </row>
    <row r="31" spans="1:70" ht="43.2" x14ac:dyDescent="0.3">
      <c r="B31" s="130" t="s">
        <v>450</v>
      </c>
      <c r="C31" s="133" t="s">
        <v>488</v>
      </c>
      <c r="D31" s="135" t="s">
        <v>489</v>
      </c>
      <c r="E31" s="133" t="s">
        <v>490</v>
      </c>
      <c r="F31" s="133" t="s">
        <v>491</v>
      </c>
      <c r="G31" s="133" t="s">
        <v>492</v>
      </c>
      <c r="H31" s="133" t="s">
        <v>493</v>
      </c>
      <c r="I31" s="133" t="s">
        <v>494</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2" t="str">
        <f>IF(B11="","",B11)</f>
        <v>TOx01</v>
      </c>
      <c r="C32" s="72">
        <v>2018</v>
      </c>
      <c r="D32" s="72" t="s">
        <v>357</v>
      </c>
      <c r="E32" s="143" t="s">
        <v>495</v>
      </c>
      <c r="F32" s="143" t="s">
        <v>495</v>
      </c>
      <c r="G32" s="143" t="s">
        <v>495</v>
      </c>
      <c r="H32" s="144">
        <f>2*8760/1020+50*8760/1000000</f>
        <v>17.614470588235292</v>
      </c>
      <c r="I32" s="144">
        <v>10512</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TOx02</v>
      </c>
      <c r="C33" s="72">
        <v>2020</v>
      </c>
      <c r="D33" s="72" t="s">
        <v>357</v>
      </c>
      <c r="E33" s="143">
        <v>258496.97</v>
      </c>
      <c r="F33" s="143" t="s">
        <v>495</v>
      </c>
      <c r="G33" s="143" t="s">
        <v>495</v>
      </c>
      <c r="H33" s="144">
        <f>2*8760/1020+50*8760/1000000</f>
        <v>17.614470588235292</v>
      </c>
      <c r="I33" s="144">
        <v>21022</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72"/>
      <c r="D34" s="72"/>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72"/>
      <c r="D35" s="72"/>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72"/>
      <c r="D36" s="72"/>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72"/>
      <c r="D37" s="72"/>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72"/>
      <c r="D38" s="72"/>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72"/>
      <c r="D39" s="72"/>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72"/>
      <c r="D40" s="72"/>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72"/>
      <c r="D41" s="72"/>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72"/>
      <c r="D42" s="72"/>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72"/>
      <c r="D43" s="72"/>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72"/>
      <c r="D44" s="72"/>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72"/>
      <c r="D45" s="72"/>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72"/>
      <c r="D46" s="72"/>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72"/>
      <c r="D47" s="72"/>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72"/>
      <c r="D48" s="72"/>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72"/>
      <c r="D49" s="72"/>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496</v>
      </c>
    </row>
    <row r="52" spans="1:70" s="36" customFormat="1" x14ac:dyDescent="0.3">
      <c r="B52" s="36" t="s">
        <v>497</v>
      </c>
    </row>
    <row r="53" spans="1:70" ht="57.6" x14ac:dyDescent="0.3">
      <c r="B53" s="130" t="s">
        <v>450</v>
      </c>
      <c r="C53" s="145" t="s">
        <v>498</v>
      </c>
      <c r="D53" s="146" t="s">
        <v>499</v>
      </c>
      <c r="E53" s="147" t="s">
        <v>500</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2"/>
      <c r="C54" s="72"/>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2"/>
      <c r="C55" s="72"/>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qAEz782p8rrEFuP4qmQM0QD6N2khJAYO3iNBqPdwYijfCfIWtjiB4Z5/mB24XufwY0km90D8c/cSzbErGPcQpA==" saltValue="fncr+j5KKM3WpF6wIv/faw==" spinCount="100000" sheet="1" objects="1" scenarios="1" formatCells="0" formatColumns="0" formatRows="0" insertColumns="0" insertRows="0" insertHyperlinks="0" deleteColumns="0" deleteRows="0" sort="0" autoFilter="0" pivotTables="0"/>
  <conditionalFormatting sqref="B11:B27">
    <cfRule type="notContainsBlanks" dxfId="144" priority="27">
      <formula>LEN(TRIM(B11))&gt;0</formula>
    </cfRule>
  </conditionalFormatting>
  <conditionalFormatting sqref="B32:B49">
    <cfRule type="notContainsBlanks" dxfId="143" priority="29">
      <formula>LEN(TRIM(B32))&gt;0</formula>
    </cfRule>
  </conditionalFormatting>
  <conditionalFormatting sqref="B54:B68">
    <cfRule type="notContainsBlanks" dxfId="142" priority="33">
      <formula>LEN(TRIM(B54))&gt;0</formula>
    </cfRule>
  </conditionalFormatting>
  <conditionalFormatting sqref="C4:C5">
    <cfRule type="cellIs" dxfId="141" priority="8" operator="equal">
      <formula>0</formula>
    </cfRule>
  </conditionalFormatting>
  <conditionalFormatting sqref="C54:E68">
    <cfRule type="expression" dxfId="140" priority="34">
      <formula>NOT($B54="")</formula>
    </cfRule>
  </conditionalFormatting>
  <conditionalFormatting sqref="C32:I49">
    <cfRule type="expression" dxfId="139" priority="1">
      <formula>NOT($B32="")</formula>
    </cfRule>
  </conditionalFormatting>
  <conditionalFormatting sqref="C11:AB27">
    <cfRule type="expression" dxfId="138" priority="28">
      <formula>NOT($B11="")</formula>
    </cfRule>
  </conditionalFormatting>
  <conditionalFormatting sqref="E11:E27">
    <cfRule type="expression" dxfId="137" priority="10">
      <formula>NOT($D11="Other (specify)")</formula>
    </cfRule>
  </conditionalFormatting>
  <conditionalFormatting sqref="F11:G27">
    <cfRule type="expression" dxfId="136" priority="11">
      <formula>$D11="Vapor recovery unit"</formula>
    </cfRule>
  </conditionalFormatting>
  <conditionalFormatting sqref="R11:S27">
    <cfRule type="expression" dxfId="135" priority="14">
      <formula>NOT($D11="Vapor recovery device")</formula>
    </cfRule>
  </conditionalFormatting>
  <conditionalFormatting sqref="T11:W27 Y11:Y27 AA11:AA27">
    <cfRule type="expression" dxfId="134" priority="12">
      <formula>OR($D11="Other (specify)",$D11="vapor recovery unit")</formula>
    </cfRule>
  </conditionalFormatting>
  <conditionalFormatting sqref="T11:W27">
    <cfRule type="expression" dxfId="133" priority="7">
      <formula>NOT($D11="Thermal oxidizer/incinerator")</formula>
    </cfRule>
  </conditionalFormatting>
  <conditionalFormatting sqref="X11:X27">
    <cfRule type="expression" dxfId="132" priority="13">
      <formula>NOT($D11="Air-assisted candlestick flare")</formula>
    </cfRule>
  </conditionalFormatting>
  <conditionalFormatting sqref="Z11:Z27">
    <cfRule type="expression" dxfId="131" priority="16">
      <formula>$Y11&lt;&gt;"Yes"</formula>
    </cfRule>
  </conditionalFormatting>
  <conditionalFormatting sqref="AB11:AB27">
    <cfRule type="expression" dxfId="130" priority="9">
      <formula>AA11&lt;&gt;"Yes"</formula>
    </cfRule>
  </conditionalFormatting>
  <dataValidations count="21">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4: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4: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4: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allowBlank="1" showInputMessage="1" showErrorMessage="1" errorTitle="Year Installed" error="Expect Year Installed to be an integer between 1900 and 2017." sqref="C32:C33" xr:uid="{62C6902C-D882-4594-A598-B2CADB990078}"/>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E32:G32 F33:G33" xr:uid="{B4D8E463-0753-4906-A18D-E50BF14135F1}"/>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8" workbookViewId="0">
      <selection activeCell="L8" sqref="L8"/>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9" t="s">
        <v>501</v>
      </c>
      <c r="C1" s="149"/>
      <c r="E1" s="38"/>
    </row>
    <row r="2" spans="2:14" ht="18" customHeight="1" x14ac:dyDescent="0.3">
      <c r="B2" s="149"/>
      <c r="C2" s="149"/>
      <c r="E2" s="38"/>
    </row>
    <row r="4" spans="2:14" ht="15.6" x14ac:dyDescent="0.3">
      <c r="B4" s="40" t="s">
        <v>400</v>
      </c>
    </row>
    <row r="5" spans="2:14" x14ac:dyDescent="0.3">
      <c r="B5" s="110" t="s">
        <v>401</v>
      </c>
      <c r="C5" s="111" t="str">
        <f>Facility!C4</f>
        <v>Appalachia Midstream Services, LLC</v>
      </c>
    </row>
    <row r="6" spans="2:14" x14ac:dyDescent="0.3">
      <c r="B6" s="110" t="s">
        <v>14</v>
      </c>
      <c r="C6" s="111" t="str">
        <f>Facility!C21</f>
        <v>Rattlesnake Hill Compressor Station</v>
      </c>
    </row>
    <row r="7" spans="2:14" x14ac:dyDescent="0.3">
      <c r="B7" s="150"/>
      <c r="C7" s="150"/>
      <c r="D7" s="150"/>
      <c r="E7" s="150"/>
      <c r="F7" s="151"/>
      <c r="G7" s="150"/>
      <c r="H7" s="150"/>
      <c r="I7" s="150"/>
      <c r="J7" s="150"/>
      <c r="K7" s="150"/>
      <c r="L7" s="150"/>
      <c r="M7" s="150"/>
    </row>
    <row r="8" spans="2:14" ht="15.6" x14ac:dyDescent="0.3">
      <c r="B8" s="40" t="s">
        <v>502</v>
      </c>
      <c r="C8" s="152"/>
      <c r="D8" s="152"/>
      <c r="E8" s="153"/>
      <c r="F8" s="153"/>
      <c r="G8" s="154"/>
      <c r="J8" s="129"/>
    </row>
    <row r="9" spans="2:14" ht="46.2" customHeight="1" x14ac:dyDescent="0.3">
      <c r="B9" s="155" t="s">
        <v>503</v>
      </c>
      <c r="C9" s="155"/>
      <c r="D9" s="155"/>
      <c r="E9" s="155"/>
      <c r="F9" s="155"/>
      <c r="G9" s="155"/>
      <c r="H9" s="155"/>
      <c r="I9" s="155"/>
      <c r="J9" s="155"/>
      <c r="K9" s="155"/>
      <c r="L9" s="155"/>
      <c r="M9" s="155"/>
    </row>
    <row r="10" spans="2:14" x14ac:dyDescent="0.3">
      <c r="B10" s="156" t="s">
        <v>35</v>
      </c>
      <c r="C10" s="157" t="s">
        <v>504</v>
      </c>
      <c r="D10" s="157"/>
      <c r="E10" s="157"/>
      <c r="F10" s="157"/>
      <c r="G10" s="157"/>
      <c r="H10" s="157"/>
      <c r="I10" s="157"/>
      <c r="J10" s="157"/>
      <c r="K10" s="157"/>
      <c r="L10" s="157"/>
      <c r="M10" s="158" t="s">
        <v>505</v>
      </c>
    </row>
    <row r="11" spans="2:14" ht="66" customHeight="1" x14ac:dyDescent="0.3">
      <c r="B11" s="156"/>
      <c r="C11" s="159" t="s">
        <v>38</v>
      </c>
      <c r="D11" s="159" t="s">
        <v>42</v>
      </c>
      <c r="E11" s="133" t="s">
        <v>506</v>
      </c>
      <c r="F11" s="133" t="s">
        <v>50</v>
      </c>
      <c r="G11" s="159" t="s">
        <v>507</v>
      </c>
      <c r="H11" s="159" t="s">
        <v>361</v>
      </c>
      <c r="I11" s="159" t="s">
        <v>508</v>
      </c>
      <c r="J11" s="159" t="s">
        <v>509</v>
      </c>
      <c r="K11" s="159" t="s">
        <v>70</v>
      </c>
      <c r="L11" s="159" t="s">
        <v>510</v>
      </c>
      <c r="M11" s="158"/>
      <c r="N11" s="160"/>
    </row>
    <row r="12" spans="2:14" s="10" customFormat="1" ht="28.8" x14ac:dyDescent="0.3">
      <c r="B12" s="161" t="s">
        <v>422</v>
      </c>
      <c r="C12" s="162" t="s">
        <v>511</v>
      </c>
      <c r="D12" s="162" t="s">
        <v>511</v>
      </c>
      <c r="E12" s="162"/>
      <c r="F12" s="162" t="s">
        <v>511</v>
      </c>
      <c r="G12" s="162"/>
      <c r="H12" s="162" t="s">
        <v>511</v>
      </c>
      <c r="I12" s="162"/>
      <c r="J12" s="162" t="s">
        <v>511</v>
      </c>
      <c r="K12" s="162" t="s">
        <v>511</v>
      </c>
      <c r="L12" s="162" t="s">
        <v>511</v>
      </c>
      <c r="M12" s="163" t="s">
        <v>512</v>
      </c>
      <c r="N12" s="164"/>
    </row>
    <row r="13" spans="2:14" s="10" customFormat="1" ht="57.6" x14ac:dyDescent="0.3">
      <c r="B13" s="161" t="s">
        <v>424</v>
      </c>
      <c r="C13" s="162" t="s">
        <v>513</v>
      </c>
      <c r="D13" s="162" t="s">
        <v>513</v>
      </c>
      <c r="E13" s="162"/>
      <c r="F13" s="162" t="s">
        <v>513</v>
      </c>
      <c r="G13" s="162"/>
      <c r="H13" s="162" t="s">
        <v>513</v>
      </c>
      <c r="I13" s="162"/>
      <c r="J13" s="162" t="s">
        <v>513</v>
      </c>
      <c r="K13" s="162" t="s">
        <v>513</v>
      </c>
      <c r="L13" s="162" t="s">
        <v>513</v>
      </c>
      <c r="M13" s="163" t="s">
        <v>512</v>
      </c>
    </row>
    <row r="14" spans="2:14" s="10" customFormat="1" ht="28.8" x14ac:dyDescent="0.3">
      <c r="B14" s="161" t="s">
        <v>425</v>
      </c>
      <c r="C14" s="162" t="s">
        <v>511</v>
      </c>
      <c r="D14" s="162" t="s">
        <v>511</v>
      </c>
      <c r="E14" s="162"/>
      <c r="F14" s="162" t="s">
        <v>511</v>
      </c>
      <c r="G14" s="162"/>
      <c r="H14" s="162" t="s">
        <v>511</v>
      </c>
      <c r="I14" s="162"/>
      <c r="J14" s="162" t="s">
        <v>511</v>
      </c>
      <c r="K14" s="162" t="s">
        <v>511</v>
      </c>
      <c r="L14" s="162" t="s">
        <v>511</v>
      </c>
      <c r="M14" s="163" t="s">
        <v>512</v>
      </c>
    </row>
    <row r="15" spans="2:14" s="10" customFormat="1" ht="28.8" x14ac:dyDescent="0.3">
      <c r="B15" s="161" t="s">
        <v>426</v>
      </c>
      <c r="C15" s="162" t="s">
        <v>511</v>
      </c>
      <c r="D15" s="162" t="s">
        <v>511</v>
      </c>
      <c r="E15" s="162"/>
      <c r="F15" s="162" t="s">
        <v>511</v>
      </c>
      <c r="G15" s="162"/>
      <c r="H15" s="162" t="s">
        <v>511</v>
      </c>
      <c r="I15" s="162"/>
      <c r="J15" s="162" t="s">
        <v>511</v>
      </c>
      <c r="K15" s="162" t="s">
        <v>511</v>
      </c>
      <c r="L15" s="162" t="s">
        <v>511</v>
      </c>
      <c r="M15" s="163" t="s">
        <v>512</v>
      </c>
    </row>
    <row r="16" spans="2:14" s="10" customFormat="1" ht="57.6" x14ac:dyDescent="0.3">
      <c r="B16" s="161" t="s">
        <v>427</v>
      </c>
      <c r="C16" s="162" t="s">
        <v>513</v>
      </c>
      <c r="D16" s="162" t="s">
        <v>513</v>
      </c>
      <c r="E16" s="162"/>
      <c r="F16" s="162" t="s">
        <v>513</v>
      </c>
      <c r="G16" s="162"/>
      <c r="H16" s="162" t="s">
        <v>513</v>
      </c>
      <c r="I16" s="162"/>
      <c r="J16" s="162" t="s">
        <v>513</v>
      </c>
      <c r="K16" s="162" t="s">
        <v>513</v>
      </c>
      <c r="L16" s="162" t="s">
        <v>513</v>
      </c>
      <c r="M16" s="163" t="s">
        <v>512</v>
      </c>
    </row>
    <row r="17" spans="2:13" s="10" customFormat="1" ht="28.8" x14ac:dyDescent="0.3">
      <c r="B17" s="161" t="s">
        <v>428</v>
      </c>
      <c r="C17" s="162" t="s">
        <v>511</v>
      </c>
      <c r="D17" s="162" t="s">
        <v>511</v>
      </c>
      <c r="E17" s="162"/>
      <c r="F17" s="162" t="s">
        <v>511</v>
      </c>
      <c r="G17" s="162"/>
      <c r="H17" s="162" t="s">
        <v>511</v>
      </c>
      <c r="I17" s="162"/>
      <c r="J17" s="162" t="s">
        <v>511</v>
      </c>
      <c r="K17" s="162" t="s">
        <v>511</v>
      </c>
      <c r="L17" s="162" t="s">
        <v>511</v>
      </c>
      <c r="M17" s="163" t="s">
        <v>512</v>
      </c>
    </row>
    <row r="18" spans="2:13" s="10" customFormat="1" ht="28.8" x14ac:dyDescent="0.3">
      <c r="B18" s="161" t="s">
        <v>429</v>
      </c>
      <c r="C18" s="162" t="s">
        <v>511</v>
      </c>
      <c r="D18" s="162" t="s">
        <v>511</v>
      </c>
      <c r="E18" s="162"/>
      <c r="F18" s="162" t="s">
        <v>511</v>
      </c>
      <c r="G18" s="162"/>
      <c r="H18" s="162" t="s">
        <v>511</v>
      </c>
      <c r="I18" s="162"/>
      <c r="J18" s="162" t="s">
        <v>511</v>
      </c>
      <c r="K18" s="162" t="s">
        <v>511</v>
      </c>
      <c r="L18" s="162" t="s">
        <v>511</v>
      </c>
      <c r="M18" s="163" t="s">
        <v>512</v>
      </c>
    </row>
    <row r="19" spans="2:13" s="10" customFormat="1" ht="57.6" x14ac:dyDescent="0.3">
      <c r="B19" s="161" t="s">
        <v>430</v>
      </c>
      <c r="C19" s="162" t="s">
        <v>513</v>
      </c>
      <c r="D19" s="162" t="s">
        <v>513</v>
      </c>
      <c r="E19" s="162"/>
      <c r="F19" s="162" t="s">
        <v>513</v>
      </c>
      <c r="G19" s="162"/>
      <c r="H19" s="162" t="s">
        <v>513</v>
      </c>
      <c r="I19" s="162"/>
      <c r="J19" s="162" t="s">
        <v>513</v>
      </c>
      <c r="K19" s="162" t="s">
        <v>513</v>
      </c>
      <c r="L19" s="162" t="s">
        <v>513</v>
      </c>
      <c r="M19" s="163" t="s">
        <v>512</v>
      </c>
    </row>
    <row r="20" spans="2:13" s="10" customFormat="1" ht="28.8" x14ac:dyDescent="0.3">
      <c r="B20" s="161" t="s">
        <v>431</v>
      </c>
      <c r="C20" s="162" t="s">
        <v>511</v>
      </c>
      <c r="D20" s="162" t="s">
        <v>511</v>
      </c>
      <c r="E20" s="162"/>
      <c r="F20" s="162" t="s">
        <v>511</v>
      </c>
      <c r="G20" s="162"/>
      <c r="H20" s="162" t="s">
        <v>511</v>
      </c>
      <c r="I20" s="162"/>
      <c r="J20" s="162" t="s">
        <v>511</v>
      </c>
      <c r="K20" s="162" t="s">
        <v>511</v>
      </c>
      <c r="L20" s="162" t="s">
        <v>511</v>
      </c>
      <c r="M20" s="163" t="s">
        <v>512</v>
      </c>
    </row>
    <row r="21" spans="2:13" s="10" customFormat="1" ht="57.6" x14ac:dyDescent="0.3">
      <c r="B21" s="161" t="s">
        <v>432</v>
      </c>
      <c r="C21" s="162" t="s">
        <v>513</v>
      </c>
      <c r="D21" s="162" t="s">
        <v>513</v>
      </c>
      <c r="E21" s="162"/>
      <c r="F21" s="162" t="s">
        <v>513</v>
      </c>
      <c r="G21" s="162"/>
      <c r="H21" s="162" t="s">
        <v>513</v>
      </c>
      <c r="I21" s="162"/>
      <c r="J21" s="162" t="s">
        <v>513</v>
      </c>
      <c r="K21" s="162" t="s">
        <v>513</v>
      </c>
      <c r="L21" s="162" t="s">
        <v>513</v>
      </c>
      <c r="M21" s="163" t="s">
        <v>512</v>
      </c>
    </row>
    <row r="22" spans="2:13" s="10" customFormat="1" ht="57.6" x14ac:dyDescent="0.3">
      <c r="B22" s="161" t="s">
        <v>433</v>
      </c>
      <c r="C22" s="162" t="s">
        <v>513</v>
      </c>
      <c r="D22" s="162" t="s">
        <v>513</v>
      </c>
      <c r="E22" s="162"/>
      <c r="F22" s="162" t="s">
        <v>513</v>
      </c>
      <c r="G22" s="162"/>
      <c r="H22" s="162" t="s">
        <v>513</v>
      </c>
      <c r="I22" s="162"/>
      <c r="J22" s="162" t="s">
        <v>513</v>
      </c>
      <c r="K22" s="162" t="s">
        <v>513</v>
      </c>
      <c r="L22" s="162" t="s">
        <v>513</v>
      </c>
      <c r="M22" s="163" t="s">
        <v>512</v>
      </c>
    </row>
    <row r="23" spans="2:13" s="10" customFormat="1" x14ac:dyDescent="0.3">
      <c r="B23" s="161" t="s">
        <v>434</v>
      </c>
      <c r="C23" s="162" t="s">
        <v>514</v>
      </c>
      <c r="D23" s="162" t="s">
        <v>514</v>
      </c>
      <c r="E23" s="162"/>
      <c r="F23" s="162" t="s">
        <v>514</v>
      </c>
      <c r="G23" s="162"/>
      <c r="H23" s="162" t="s">
        <v>514</v>
      </c>
      <c r="I23" s="162"/>
      <c r="J23" s="162" t="s">
        <v>514</v>
      </c>
      <c r="K23" s="162" t="s">
        <v>514</v>
      </c>
      <c r="L23" s="162" t="s">
        <v>514</v>
      </c>
      <c r="M23" s="163" t="s">
        <v>512</v>
      </c>
    </row>
    <row r="24" spans="2:13" s="10" customFormat="1" ht="57.6" x14ac:dyDescent="0.3">
      <c r="B24" s="161" t="s">
        <v>435</v>
      </c>
      <c r="C24" s="162" t="s">
        <v>513</v>
      </c>
      <c r="D24" s="162" t="s">
        <v>513</v>
      </c>
      <c r="E24" s="162"/>
      <c r="F24" s="162" t="s">
        <v>513</v>
      </c>
      <c r="G24" s="162"/>
      <c r="H24" s="162" t="s">
        <v>513</v>
      </c>
      <c r="I24" s="162"/>
      <c r="J24" s="162" t="s">
        <v>513</v>
      </c>
      <c r="K24" s="162" t="s">
        <v>513</v>
      </c>
      <c r="L24" s="162" t="s">
        <v>513</v>
      </c>
      <c r="M24" s="163" t="s">
        <v>512</v>
      </c>
    </row>
    <row r="25" spans="2:13" s="10" customFormat="1" ht="57.6" x14ac:dyDescent="0.3">
      <c r="B25" s="161" t="s">
        <v>436</v>
      </c>
      <c r="C25" s="162" t="s">
        <v>513</v>
      </c>
      <c r="D25" s="162" t="s">
        <v>513</v>
      </c>
      <c r="E25" s="162"/>
      <c r="F25" s="162" t="s">
        <v>513</v>
      </c>
      <c r="G25" s="162"/>
      <c r="H25" s="162" t="s">
        <v>513</v>
      </c>
      <c r="I25" s="162"/>
      <c r="J25" s="162" t="s">
        <v>513</v>
      </c>
      <c r="K25" s="162" t="s">
        <v>513</v>
      </c>
      <c r="L25" s="162" t="s">
        <v>513</v>
      </c>
      <c r="M25" s="163" t="s">
        <v>512</v>
      </c>
    </row>
    <row r="26" spans="2:13" s="10" customFormat="1" ht="57.6" x14ac:dyDescent="0.3">
      <c r="B26" s="161" t="s">
        <v>437</v>
      </c>
      <c r="C26" s="162" t="s">
        <v>513</v>
      </c>
      <c r="D26" s="162" t="s">
        <v>513</v>
      </c>
      <c r="E26" s="162"/>
      <c r="F26" s="162" t="s">
        <v>513</v>
      </c>
      <c r="G26" s="162"/>
      <c r="H26" s="162" t="s">
        <v>513</v>
      </c>
      <c r="I26" s="162"/>
      <c r="J26" s="162" t="s">
        <v>513</v>
      </c>
      <c r="K26" s="162" t="s">
        <v>513</v>
      </c>
      <c r="L26" s="162" t="s">
        <v>513</v>
      </c>
      <c r="M26" s="163" t="s">
        <v>512</v>
      </c>
    </row>
    <row r="27" spans="2:13" s="10" customFormat="1" ht="28.8" x14ac:dyDescent="0.3">
      <c r="B27" s="161" t="s">
        <v>438</v>
      </c>
      <c r="C27" s="162" t="s">
        <v>511</v>
      </c>
      <c r="D27" s="162" t="s">
        <v>511</v>
      </c>
      <c r="E27" s="162"/>
      <c r="F27" s="162" t="s">
        <v>511</v>
      </c>
      <c r="G27" s="162"/>
      <c r="H27" s="162" t="s">
        <v>511</v>
      </c>
      <c r="I27" s="162"/>
      <c r="J27" s="162" t="s">
        <v>511</v>
      </c>
      <c r="K27" s="162" t="s">
        <v>511</v>
      </c>
      <c r="L27" s="162" t="s">
        <v>511</v>
      </c>
      <c r="M27" s="163" t="s">
        <v>512</v>
      </c>
    </row>
    <row r="28" spans="2:13" s="10" customFormat="1" ht="28.8" x14ac:dyDescent="0.3">
      <c r="B28" s="161" t="s">
        <v>439</v>
      </c>
      <c r="C28" s="162" t="s">
        <v>511</v>
      </c>
      <c r="D28" s="162" t="s">
        <v>511</v>
      </c>
      <c r="E28" s="162"/>
      <c r="F28" s="162" t="s">
        <v>511</v>
      </c>
      <c r="G28" s="162"/>
      <c r="H28" s="162" t="s">
        <v>511</v>
      </c>
      <c r="I28" s="162"/>
      <c r="J28" s="162" t="s">
        <v>511</v>
      </c>
      <c r="K28" s="162" t="s">
        <v>511</v>
      </c>
      <c r="L28" s="162" t="s">
        <v>511</v>
      </c>
      <c r="M28" s="163" t="s">
        <v>512</v>
      </c>
    </row>
    <row r="29" spans="2:13" s="10" customFormat="1" ht="28.8" x14ac:dyDescent="0.3">
      <c r="B29" s="161" t="s">
        <v>440</v>
      </c>
      <c r="C29" s="162" t="s">
        <v>511</v>
      </c>
      <c r="D29" s="162" t="s">
        <v>511</v>
      </c>
      <c r="E29" s="162"/>
      <c r="F29" s="162" t="s">
        <v>511</v>
      </c>
      <c r="G29" s="162"/>
      <c r="H29" s="162" t="s">
        <v>511</v>
      </c>
      <c r="I29" s="162"/>
      <c r="J29" s="162" t="s">
        <v>511</v>
      </c>
      <c r="K29" s="162" t="s">
        <v>511</v>
      </c>
      <c r="L29" s="162" t="s">
        <v>511</v>
      </c>
      <c r="M29" s="163" t="s">
        <v>512</v>
      </c>
    </row>
    <row r="30" spans="2:13" s="10" customFormat="1" ht="28.8" x14ac:dyDescent="0.3">
      <c r="B30" s="161" t="s">
        <v>441</v>
      </c>
      <c r="C30" s="162" t="s">
        <v>511</v>
      </c>
      <c r="D30" s="162" t="s">
        <v>511</v>
      </c>
      <c r="E30" s="162"/>
      <c r="F30" s="162" t="s">
        <v>511</v>
      </c>
      <c r="G30" s="162"/>
      <c r="H30" s="162" t="s">
        <v>511</v>
      </c>
      <c r="I30" s="162"/>
      <c r="J30" s="162" t="s">
        <v>511</v>
      </c>
      <c r="K30" s="162" t="s">
        <v>511</v>
      </c>
      <c r="L30" s="162" t="s">
        <v>511</v>
      </c>
      <c r="M30" s="163" t="s">
        <v>512</v>
      </c>
    </row>
    <row r="31" spans="2:13" s="10" customFormat="1" x14ac:dyDescent="0.3">
      <c r="B31" s="161" t="s">
        <v>442</v>
      </c>
      <c r="C31" s="162" t="s">
        <v>514</v>
      </c>
      <c r="D31" s="162" t="s">
        <v>514</v>
      </c>
      <c r="E31" s="162"/>
      <c r="F31" s="162" t="s">
        <v>514</v>
      </c>
      <c r="G31" s="162"/>
      <c r="H31" s="162" t="s">
        <v>514</v>
      </c>
      <c r="I31" s="162"/>
      <c r="J31" s="162" t="s">
        <v>514</v>
      </c>
      <c r="K31" s="162" t="s">
        <v>514</v>
      </c>
      <c r="L31" s="162" t="s">
        <v>514</v>
      </c>
      <c r="M31" s="163" t="s">
        <v>512</v>
      </c>
    </row>
    <row r="32" spans="2:13" s="10" customFormat="1" ht="28.8" x14ac:dyDescent="0.3">
      <c r="B32" s="161" t="s">
        <v>443</v>
      </c>
      <c r="C32" s="162" t="s">
        <v>511</v>
      </c>
      <c r="D32" s="162" t="s">
        <v>511</v>
      </c>
      <c r="E32" s="162"/>
      <c r="F32" s="162" t="s">
        <v>511</v>
      </c>
      <c r="G32" s="162"/>
      <c r="H32" s="162" t="s">
        <v>511</v>
      </c>
      <c r="I32" s="162"/>
      <c r="J32" s="162" t="s">
        <v>511</v>
      </c>
      <c r="K32" s="162" t="s">
        <v>511</v>
      </c>
      <c r="L32" s="162" t="s">
        <v>511</v>
      </c>
      <c r="M32" s="163" t="s">
        <v>512</v>
      </c>
    </row>
    <row r="33" spans="2:13" s="10" customFormat="1" ht="28.8" x14ac:dyDescent="0.3">
      <c r="B33" s="161" t="s">
        <v>444</v>
      </c>
      <c r="C33" s="162" t="s">
        <v>511</v>
      </c>
      <c r="D33" s="162" t="s">
        <v>511</v>
      </c>
      <c r="E33" s="162"/>
      <c r="F33" s="162" t="s">
        <v>511</v>
      </c>
      <c r="G33" s="162"/>
      <c r="H33" s="162" t="s">
        <v>511</v>
      </c>
      <c r="I33" s="162"/>
      <c r="J33" s="162" t="s">
        <v>511</v>
      </c>
      <c r="K33" s="162" t="s">
        <v>511</v>
      </c>
      <c r="L33" s="162" t="s">
        <v>511</v>
      </c>
      <c r="M33" s="163" t="s">
        <v>512</v>
      </c>
    </row>
    <row r="34" spans="2:13" s="10" customFormat="1" ht="28.8" x14ac:dyDescent="0.3">
      <c r="B34" s="161" t="s">
        <v>445</v>
      </c>
      <c r="C34" s="162" t="s">
        <v>511</v>
      </c>
      <c r="D34" s="162" t="s">
        <v>511</v>
      </c>
      <c r="E34" s="162"/>
      <c r="F34" s="162" t="s">
        <v>511</v>
      </c>
      <c r="G34" s="162"/>
      <c r="H34" s="162" t="s">
        <v>511</v>
      </c>
      <c r="I34" s="162"/>
      <c r="J34" s="162" t="s">
        <v>511</v>
      </c>
      <c r="K34" s="162" t="s">
        <v>511</v>
      </c>
      <c r="L34" s="162" t="s">
        <v>511</v>
      </c>
      <c r="M34" s="163" t="s">
        <v>512</v>
      </c>
    </row>
    <row r="35" spans="2:13" s="10" customFormat="1" ht="28.8" x14ac:dyDescent="0.3">
      <c r="B35" s="165" t="s">
        <v>446</v>
      </c>
      <c r="C35" s="162" t="s">
        <v>511</v>
      </c>
      <c r="D35" s="162" t="s">
        <v>511</v>
      </c>
      <c r="E35" s="162"/>
      <c r="F35" s="162" t="s">
        <v>511</v>
      </c>
      <c r="G35" s="162"/>
      <c r="H35" s="162" t="s">
        <v>511</v>
      </c>
      <c r="I35" s="162"/>
      <c r="J35" s="162" t="s">
        <v>511</v>
      </c>
      <c r="K35" s="162" t="s">
        <v>511</v>
      </c>
      <c r="L35" s="162" t="s">
        <v>511</v>
      </c>
      <c r="M35" s="163" t="s">
        <v>512</v>
      </c>
    </row>
    <row r="36" spans="2:13" s="10" customFormat="1" x14ac:dyDescent="0.3">
      <c r="B36" s="165" t="s">
        <v>80</v>
      </c>
      <c r="C36" s="162"/>
      <c r="D36" s="162"/>
      <c r="E36" s="162"/>
      <c r="F36" s="162"/>
      <c r="G36" s="162"/>
      <c r="H36" s="162"/>
      <c r="I36" s="162"/>
      <c r="J36" s="166"/>
      <c r="K36" s="166"/>
      <c r="L36" s="167"/>
      <c r="M36" s="162"/>
    </row>
    <row r="37" spans="2:13" s="10" customFormat="1" x14ac:dyDescent="0.3">
      <c r="B37" s="165" t="s">
        <v>80</v>
      </c>
      <c r="C37" s="162"/>
      <c r="D37" s="162"/>
      <c r="E37" s="162"/>
      <c r="F37" s="162"/>
      <c r="G37" s="162"/>
      <c r="H37" s="162"/>
      <c r="I37" s="162"/>
      <c r="J37" s="166"/>
      <c r="K37" s="166"/>
      <c r="L37" s="167"/>
      <c r="M37" s="162"/>
    </row>
    <row r="38" spans="2:13" s="10" customFormat="1" x14ac:dyDescent="0.3">
      <c r="B38" s="165" t="s">
        <v>80</v>
      </c>
      <c r="C38" s="162"/>
      <c r="D38" s="162"/>
      <c r="E38" s="162"/>
      <c r="F38" s="162"/>
      <c r="G38" s="162"/>
      <c r="H38" s="162"/>
      <c r="I38" s="162"/>
      <c r="J38" s="166"/>
      <c r="K38" s="166"/>
      <c r="L38" s="167"/>
      <c r="M38" s="162"/>
    </row>
    <row r="39" spans="2:13" s="10" customFormat="1" x14ac:dyDescent="0.3">
      <c r="B39" s="165" t="s">
        <v>80</v>
      </c>
      <c r="C39" s="162"/>
      <c r="D39" s="162"/>
      <c r="E39" s="162"/>
      <c r="F39" s="162"/>
      <c r="G39" s="162"/>
      <c r="H39" s="162"/>
      <c r="I39" s="162"/>
      <c r="J39" s="166"/>
      <c r="K39" s="166"/>
      <c r="L39" s="167"/>
      <c r="M39" s="162"/>
    </row>
    <row r="40" spans="2:13" s="10" customFormat="1" x14ac:dyDescent="0.3">
      <c r="B40" s="165" t="s">
        <v>80</v>
      </c>
      <c r="C40" s="162"/>
      <c r="D40" s="162"/>
      <c r="E40" s="162"/>
      <c r="F40" s="162"/>
      <c r="G40" s="162"/>
      <c r="H40" s="162"/>
      <c r="I40" s="162"/>
      <c r="J40" s="166"/>
      <c r="K40" s="166"/>
      <c r="L40" s="167"/>
      <c r="M40" s="162"/>
    </row>
    <row r="41" spans="2:13" ht="86.4" x14ac:dyDescent="0.3">
      <c r="G41" s="168" t="s">
        <v>515</v>
      </c>
    </row>
  </sheetData>
  <sheetProtection algorithmName="SHA-512" hashValue="DSPwgr0yJk+hgiY1zu20KNggqeRWuk8K7jyBcGudARAQY7u1YSjItj8DkwBUnSXJkWj0IBDax5e9ueTZEW6Otg==" saltValue="0UabkVR/5GslS3xlnSkek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H4" workbookViewId="0">
      <selection activeCell="AP14" sqref="AP14:BP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9" t="s">
        <v>516</v>
      </c>
      <c r="C1" s="149"/>
      <c r="D1" s="38"/>
    </row>
    <row r="2" spans="2:86" ht="18" customHeight="1" x14ac:dyDescent="0.3">
      <c r="B2" s="149"/>
      <c r="C2" s="149"/>
      <c r="D2" s="38"/>
    </row>
    <row r="4" spans="2:86" ht="15.6" x14ac:dyDescent="0.3">
      <c r="B4" s="40" t="s">
        <v>400</v>
      </c>
    </row>
    <row r="5" spans="2:86" x14ac:dyDescent="0.3">
      <c r="B5" s="110" t="s">
        <v>401</v>
      </c>
      <c r="C5" s="111" t="str">
        <f>Facility!C4</f>
        <v>Appalachia Midstream Services, LLC</v>
      </c>
      <c r="D5" s="112"/>
    </row>
    <row r="6" spans="2:86" x14ac:dyDescent="0.3">
      <c r="B6" s="110" t="s">
        <v>14</v>
      </c>
      <c r="C6" s="111" t="str">
        <f>Facility!C21</f>
        <v>Rattlesnake Hill Compressor Station</v>
      </c>
      <c r="D6" s="112"/>
    </row>
    <row r="7" spans="2:86" x14ac:dyDescent="0.3">
      <c r="B7" s="169"/>
      <c r="C7" s="170" t="s">
        <v>80</v>
      </c>
      <c r="D7" s="150"/>
      <c r="G7" s="101"/>
    </row>
    <row r="8" spans="2:86" ht="15.6" x14ac:dyDescent="0.3">
      <c r="B8" s="40" t="s">
        <v>517</v>
      </c>
      <c r="C8" s="170"/>
      <c r="D8" s="150"/>
    </row>
    <row r="9" spans="2:86" ht="19.5" customHeight="1" x14ac:dyDescent="0.3">
      <c r="B9" s="171" t="s">
        <v>518</v>
      </c>
      <c r="C9" s="172">
        <v>1</v>
      </c>
      <c r="D9" s="173"/>
      <c r="I9" s="174"/>
      <c r="CC9" s="154"/>
      <c r="CF9" s="154"/>
    </row>
    <row r="10" spans="2:86" ht="30" customHeight="1" x14ac:dyDescent="0.3">
      <c r="B10" s="175" t="s">
        <v>519</v>
      </c>
      <c r="C10" s="176">
        <v>8</v>
      </c>
      <c r="D10" s="177"/>
      <c r="I10" s="174"/>
      <c r="CC10" s="153"/>
      <c r="CD10" s="153"/>
      <c r="CE10" s="153"/>
      <c r="CF10" s="178"/>
      <c r="CG10" s="153"/>
      <c r="CH10" s="153"/>
    </row>
    <row r="11" spans="2:86" s="129" customFormat="1" x14ac:dyDescent="0.3">
      <c r="B11" s="179"/>
      <c r="C11" s="179"/>
      <c r="D11" s="179"/>
      <c r="E11" s="179"/>
      <c r="F11" s="179"/>
      <c r="G11" s="152"/>
      <c r="I11" s="174"/>
      <c r="J11" s="180"/>
      <c r="CC11" s="181"/>
      <c r="CD11" s="181"/>
      <c r="CE11" s="181"/>
      <c r="CF11" s="181"/>
      <c r="CG11" s="181"/>
      <c r="CH11" s="181"/>
    </row>
    <row r="12" spans="2:86" ht="15" customHeight="1" x14ac:dyDescent="0.3">
      <c r="B12" s="40" t="s">
        <v>520</v>
      </c>
      <c r="D12" s="101" t="s">
        <v>521</v>
      </c>
      <c r="E12" s="182"/>
      <c r="F12" s="182"/>
      <c r="G12" s="183"/>
      <c r="H12" s="129" t="s">
        <v>522</v>
      </c>
      <c r="I12" s="184"/>
      <c r="J12" s="185" t="s">
        <v>523</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524</v>
      </c>
      <c r="AL12" s="186"/>
      <c r="AM12" s="187"/>
      <c r="AN12" s="188" t="s">
        <v>525</v>
      </c>
      <c r="AO12" s="189"/>
      <c r="AP12" s="190" t="s">
        <v>526</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527</v>
      </c>
      <c r="BR12" s="191"/>
      <c r="BS12" s="191"/>
      <c r="BT12" s="191"/>
      <c r="BU12" s="191"/>
      <c r="BV12" s="191"/>
      <c r="BW12" s="191"/>
      <c r="BX12" s="191"/>
      <c r="BY12" s="191"/>
      <c r="BZ12" s="192" t="s">
        <v>528</v>
      </c>
      <c r="CA12" s="192"/>
      <c r="CB12" s="192"/>
      <c r="CC12" s="193"/>
      <c r="CD12" s="193"/>
      <c r="CE12" s="193"/>
      <c r="CF12" s="193"/>
      <c r="CG12" s="193"/>
      <c r="CH12" s="194"/>
    </row>
    <row r="13" spans="2:86" s="200" customFormat="1" ht="86.4" x14ac:dyDescent="0.3">
      <c r="B13" s="195" t="s">
        <v>529</v>
      </c>
      <c r="C13" s="195" t="s">
        <v>530</v>
      </c>
      <c r="D13" s="195" t="s">
        <v>531</v>
      </c>
      <c r="E13" s="195" t="s">
        <v>532</v>
      </c>
      <c r="F13" s="196" t="s">
        <v>533</v>
      </c>
      <c r="G13" s="196" t="s">
        <v>534</v>
      </c>
      <c r="H13" s="196" t="s">
        <v>535</v>
      </c>
      <c r="I13" s="196" t="s">
        <v>536</v>
      </c>
      <c r="J13" s="197" t="s">
        <v>537</v>
      </c>
      <c r="K13" s="197" t="s">
        <v>538</v>
      </c>
      <c r="L13" s="197" t="s">
        <v>539</v>
      </c>
      <c r="M13" s="197" t="s">
        <v>540</v>
      </c>
      <c r="N13" s="197" t="s">
        <v>541</v>
      </c>
      <c r="O13" s="197" t="s">
        <v>542</v>
      </c>
      <c r="P13" s="197" t="s">
        <v>543</v>
      </c>
      <c r="Q13" s="197" t="s">
        <v>544</v>
      </c>
      <c r="R13" s="197" t="s">
        <v>545</v>
      </c>
      <c r="S13" s="197" t="s">
        <v>546</v>
      </c>
      <c r="T13" s="197" t="s">
        <v>547</v>
      </c>
      <c r="U13" s="197" t="s">
        <v>548</v>
      </c>
      <c r="V13" s="197" t="s">
        <v>549</v>
      </c>
      <c r="W13" s="197" t="s">
        <v>550</v>
      </c>
      <c r="X13" s="197" t="s">
        <v>551</v>
      </c>
      <c r="Y13" s="197" t="s">
        <v>552</v>
      </c>
      <c r="Z13" s="197" t="s">
        <v>553</v>
      </c>
      <c r="AA13" s="197" t="s">
        <v>554</v>
      </c>
      <c r="AB13" s="197" t="s">
        <v>555</v>
      </c>
      <c r="AC13" s="197" t="s">
        <v>556</v>
      </c>
      <c r="AD13" s="197" t="s">
        <v>557</v>
      </c>
      <c r="AE13" s="197" t="s">
        <v>558</v>
      </c>
      <c r="AF13" s="197" t="s">
        <v>559</v>
      </c>
      <c r="AG13" s="197" t="s">
        <v>560</v>
      </c>
      <c r="AH13" s="197" t="s">
        <v>561</v>
      </c>
      <c r="AI13" s="198" t="s">
        <v>562</v>
      </c>
      <c r="AJ13" s="198" t="s">
        <v>563</v>
      </c>
      <c r="AK13" s="199" t="s">
        <v>564</v>
      </c>
      <c r="AL13" s="199" t="s">
        <v>565</v>
      </c>
      <c r="AM13" s="199" t="s">
        <v>566</v>
      </c>
      <c r="AN13" s="198" t="s">
        <v>567</v>
      </c>
      <c r="AO13" s="198" t="s">
        <v>568</v>
      </c>
      <c r="AP13" s="197" t="s">
        <v>537</v>
      </c>
      <c r="AQ13" s="197" t="s">
        <v>538</v>
      </c>
      <c r="AR13" s="197" t="s">
        <v>539</v>
      </c>
      <c r="AS13" s="197" t="s">
        <v>540</v>
      </c>
      <c r="AT13" s="197" t="s">
        <v>541</v>
      </c>
      <c r="AU13" s="197" t="s">
        <v>542</v>
      </c>
      <c r="AV13" s="197" t="s">
        <v>543</v>
      </c>
      <c r="AW13" s="197" t="s">
        <v>544</v>
      </c>
      <c r="AX13" s="197" t="s">
        <v>545</v>
      </c>
      <c r="AY13" s="197" t="s">
        <v>546</v>
      </c>
      <c r="AZ13" s="197" t="s">
        <v>547</v>
      </c>
      <c r="BA13" s="197" t="s">
        <v>548</v>
      </c>
      <c r="BB13" s="197" t="s">
        <v>569</v>
      </c>
      <c r="BC13" s="197" t="s">
        <v>550</v>
      </c>
      <c r="BD13" s="197" t="s">
        <v>551</v>
      </c>
      <c r="BE13" s="197" t="s">
        <v>552</v>
      </c>
      <c r="BF13" s="197" t="s">
        <v>553</v>
      </c>
      <c r="BG13" s="197" t="s">
        <v>554</v>
      </c>
      <c r="BH13" s="197" t="s">
        <v>570</v>
      </c>
      <c r="BI13" s="197" t="s">
        <v>556</v>
      </c>
      <c r="BJ13" s="197" t="s">
        <v>557</v>
      </c>
      <c r="BK13" s="197" t="s">
        <v>558</v>
      </c>
      <c r="BL13" s="197" t="s">
        <v>559</v>
      </c>
      <c r="BM13" s="197" t="s">
        <v>571</v>
      </c>
      <c r="BN13" s="197" t="s">
        <v>561</v>
      </c>
      <c r="BO13" s="198" t="s">
        <v>562</v>
      </c>
      <c r="BP13" s="198" t="s">
        <v>563</v>
      </c>
      <c r="BQ13" s="198" t="s">
        <v>572</v>
      </c>
      <c r="BR13" s="198" t="s">
        <v>573</v>
      </c>
      <c r="BS13" s="198" t="s">
        <v>574</v>
      </c>
      <c r="BT13" s="198" t="s">
        <v>575</v>
      </c>
      <c r="BU13" s="198" t="s">
        <v>574</v>
      </c>
      <c r="BV13" s="198" t="s">
        <v>576</v>
      </c>
      <c r="BW13" s="198" t="s">
        <v>574</v>
      </c>
      <c r="BX13" s="198" t="s">
        <v>577</v>
      </c>
      <c r="BY13" s="198" t="s">
        <v>578</v>
      </c>
      <c r="BZ13" s="199" t="s">
        <v>579</v>
      </c>
      <c r="CA13" s="196" t="s">
        <v>580</v>
      </c>
      <c r="CB13" s="196" t="s">
        <v>581</v>
      </c>
      <c r="CC13" s="196" t="s">
        <v>582</v>
      </c>
      <c r="CD13" s="196" t="s">
        <v>583</v>
      </c>
      <c r="CE13" s="196" t="s">
        <v>584</v>
      </c>
      <c r="CF13" s="196" t="s">
        <v>585</v>
      </c>
      <c r="CG13" s="196" t="s">
        <v>586</v>
      </c>
      <c r="CH13" s="196" t="s">
        <v>587</v>
      </c>
    </row>
    <row r="14" spans="2:86" s="10" customFormat="1" ht="57.6" x14ac:dyDescent="0.3">
      <c r="B14" s="201" t="s">
        <v>588</v>
      </c>
      <c r="C14" s="201" t="s">
        <v>589</v>
      </c>
      <c r="D14" s="201"/>
      <c r="E14" s="201" t="s">
        <v>590</v>
      </c>
      <c r="F14" s="202" t="s">
        <v>591</v>
      </c>
      <c r="G14" s="201" t="s">
        <v>592</v>
      </c>
      <c r="H14" s="201" t="s">
        <v>357</v>
      </c>
      <c r="I14" s="201" t="s">
        <v>593</v>
      </c>
      <c r="J14" s="203">
        <f>0.319</f>
        <v>0.31900000000000001</v>
      </c>
      <c r="K14" s="204">
        <f>14.2272</f>
        <v>14.2272</v>
      </c>
      <c r="L14" s="205"/>
      <c r="M14" s="205">
        <v>0</v>
      </c>
      <c r="N14" s="205"/>
      <c r="O14" s="205"/>
      <c r="P14" s="205">
        <v>0</v>
      </c>
      <c r="Q14" s="205"/>
      <c r="R14" s="205"/>
      <c r="S14" s="205">
        <v>0</v>
      </c>
      <c r="T14" s="205"/>
      <c r="U14" s="205">
        <v>0</v>
      </c>
      <c r="V14" s="205">
        <v>0</v>
      </c>
      <c r="W14" s="205">
        <v>0</v>
      </c>
      <c r="X14" s="205">
        <v>0</v>
      </c>
      <c r="Y14" s="205">
        <v>0</v>
      </c>
      <c r="Z14" s="205">
        <v>0</v>
      </c>
      <c r="AA14" s="205"/>
      <c r="AB14" s="205"/>
      <c r="AC14" s="205"/>
      <c r="AD14" s="205"/>
      <c r="AE14" s="205">
        <v>0.105</v>
      </c>
      <c r="AF14" s="205"/>
      <c r="AG14" s="205"/>
      <c r="AH14" s="205"/>
      <c r="AI14" s="205"/>
      <c r="AJ14" s="205">
        <v>0.105</v>
      </c>
      <c r="AK14" s="206" t="s">
        <v>594</v>
      </c>
      <c r="AL14" s="206" t="s">
        <v>595</v>
      </c>
      <c r="AM14" s="206"/>
      <c r="AN14" s="206" t="s">
        <v>297</v>
      </c>
      <c r="AO14" s="206"/>
      <c r="AP14" s="203">
        <f>0.319</f>
        <v>0.31900000000000001</v>
      </c>
      <c r="AQ14" s="204">
        <f>14.2272</f>
        <v>14.2272</v>
      </c>
      <c r="AR14" s="205"/>
      <c r="AS14" s="205">
        <v>0</v>
      </c>
      <c r="AT14" s="205"/>
      <c r="AU14" s="205"/>
      <c r="AV14" s="205">
        <v>0</v>
      </c>
      <c r="AW14" s="205"/>
      <c r="AX14" s="205"/>
      <c r="AY14" s="205">
        <v>0</v>
      </c>
      <c r="AZ14" s="205"/>
      <c r="BA14" s="205">
        <v>0</v>
      </c>
      <c r="BB14" s="205">
        <v>0</v>
      </c>
      <c r="BC14" s="205">
        <v>0</v>
      </c>
      <c r="BD14" s="205">
        <v>0</v>
      </c>
      <c r="BE14" s="205">
        <v>0</v>
      </c>
      <c r="BF14" s="205">
        <v>0</v>
      </c>
      <c r="BG14" s="205"/>
      <c r="BH14" s="205"/>
      <c r="BI14" s="205"/>
      <c r="BJ14" s="205"/>
      <c r="BK14" s="205">
        <v>0.105</v>
      </c>
      <c r="BL14" s="205"/>
      <c r="BM14" s="205"/>
      <c r="BN14" s="205"/>
      <c r="BO14" s="205"/>
      <c r="BP14" s="205">
        <v>0.105</v>
      </c>
      <c r="BQ14" s="201" t="s">
        <v>297</v>
      </c>
      <c r="BR14" s="207"/>
      <c r="BS14" s="208" t="s">
        <v>596</v>
      </c>
      <c r="BT14" s="207" t="s">
        <v>297</v>
      </c>
      <c r="BU14" s="208" t="s">
        <v>597</v>
      </c>
      <c r="BV14" s="207" t="s">
        <v>297</v>
      </c>
      <c r="BW14" s="207" t="s">
        <v>598</v>
      </c>
      <c r="BX14" s="162" t="s">
        <v>357</v>
      </c>
      <c r="BY14" s="207" t="s">
        <v>599</v>
      </c>
      <c r="BZ14" s="207">
        <v>134400</v>
      </c>
      <c r="CA14" s="206">
        <v>0</v>
      </c>
      <c r="CB14" s="209">
        <f>832650/42/365</f>
        <v>54.315068493150683</v>
      </c>
      <c r="CC14" s="206" t="s">
        <v>423</v>
      </c>
      <c r="CD14" s="209">
        <f>CB14</f>
        <v>54.315068493150683</v>
      </c>
      <c r="CE14" s="206" t="s">
        <v>600</v>
      </c>
      <c r="CF14" s="206">
        <v>3</v>
      </c>
      <c r="CG14" s="209">
        <f>CB14</f>
        <v>54.315068493150683</v>
      </c>
      <c r="CH14" s="201" t="s">
        <v>423</v>
      </c>
    </row>
    <row r="15" spans="2:86" s="10" customFormat="1" x14ac:dyDescent="0.3">
      <c r="B15" s="201"/>
      <c r="C15" s="201"/>
      <c r="D15" s="202"/>
      <c r="E15" s="201"/>
      <c r="F15" s="202"/>
      <c r="G15" s="201"/>
      <c r="H15" s="201"/>
      <c r="I15" s="202"/>
      <c r="J15" s="201"/>
      <c r="K15" s="201"/>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2"/>
      <c r="BR15" s="210"/>
      <c r="BS15" s="208"/>
      <c r="BT15" s="210"/>
      <c r="BU15" s="208"/>
      <c r="BV15" s="207"/>
      <c r="BW15" s="207"/>
      <c r="BX15" s="162"/>
      <c r="BY15" s="207"/>
      <c r="BZ15" s="207"/>
      <c r="CA15" s="206"/>
      <c r="CB15" s="206"/>
      <c r="CC15" s="206"/>
      <c r="CD15" s="206"/>
      <c r="CE15" s="206"/>
      <c r="CF15" s="206"/>
      <c r="CG15" s="206"/>
      <c r="CH15" s="201"/>
    </row>
    <row r="16" spans="2:86" s="10" customFormat="1" x14ac:dyDescent="0.3">
      <c r="B16" s="201"/>
      <c r="C16" s="201"/>
      <c r="D16" s="202"/>
      <c r="E16" s="201"/>
      <c r="F16" s="202"/>
      <c r="G16" s="201"/>
      <c r="H16" s="201"/>
      <c r="I16" s="202"/>
      <c r="J16" s="201"/>
      <c r="K16" s="201"/>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2"/>
      <c r="BR16" s="210"/>
      <c r="BS16" s="208"/>
      <c r="BT16" s="210"/>
      <c r="BU16" s="208"/>
      <c r="BV16" s="207"/>
      <c r="BW16" s="207"/>
      <c r="BX16" s="162"/>
      <c r="BY16" s="207"/>
      <c r="BZ16" s="207"/>
      <c r="CA16" s="206"/>
      <c r="CB16" s="206"/>
      <c r="CC16" s="206"/>
      <c r="CD16" s="206"/>
      <c r="CE16" s="206"/>
      <c r="CF16" s="206"/>
      <c r="CG16" s="206"/>
      <c r="CH16" s="201"/>
    </row>
    <row r="17" spans="2:86" s="10" customFormat="1" x14ac:dyDescent="0.3">
      <c r="B17" s="201"/>
      <c r="C17" s="201"/>
      <c r="D17" s="202"/>
      <c r="E17" s="201"/>
      <c r="F17" s="202"/>
      <c r="G17" s="201"/>
      <c r="H17" s="201"/>
      <c r="I17" s="202"/>
      <c r="J17" s="201"/>
      <c r="K17" s="201"/>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2"/>
      <c r="BR17" s="210"/>
      <c r="BS17" s="208"/>
      <c r="BT17" s="210"/>
      <c r="BU17" s="208"/>
      <c r="BV17" s="207"/>
      <c r="BW17" s="207"/>
      <c r="BX17" s="162"/>
      <c r="BY17" s="207"/>
      <c r="BZ17" s="207"/>
      <c r="CA17" s="206"/>
      <c r="CB17" s="206"/>
      <c r="CC17" s="206"/>
      <c r="CD17" s="206"/>
      <c r="CE17" s="206"/>
      <c r="CF17" s="206"/>
      <c r="CG17" s="206"/>
      <c r="CH17" s="201"/>
    </row>
    <row r="18" spans="2:86" s="10" customFormat="1" x14ac:dyDescent="0.3">
      <c r="B18" s="201"/>
      <c r="C18" s="201"/>
      <c r="D18" s="202"/>
      <c r="E18" s="201"/>
      <c r="F18" s="202"/>
      <c r="G18" s="201"/>
      <c r="H18" s="201"/>
      <c r="I18" s="202"/>
      <c r="J18" s="201"/>
      <c r="K18" s="201"/>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2"/>
      <c r="BR18" s="210"/>
      <c r="BS18" s="208"/>
      <c r="BT18" s="210"/>
      <c r="BU18" s="208"/>
      <c r="BV18" s="207"/>
      <c r="BW18" s="207"/>
      <c r="BX18" s="162"/>
      <c r="BY18" s="207"/>
      <c r="BZ18" s="207"/>
      <c r="CA18" s="206"/>
      <c r="CB18" s="206"/>
      <c r="CC18" s="206"/>
      <c r="CD18" s="206"/>
      <c r="CE18" s="206"/>
      <c r="CF18" s="206"/>
      <c r="CG18" s="206"/>
      <c r="CH18" s="201"/>
    </row>
    <row r="19" spans="2:86" s="10" customFormat="1" x14ac:dyDescent="0.3">
      <c r="B19" s="201"/>
      <c r="C19" s="201"/>
      <c r="D19" s="202"/>
      <c r="E19" s="201"/>
      <c r="F19" s="202"/>
      <c r="G19" s="201"/>
      <c r="H19" s="201"/>
      <c r="I19" s="202"/>
      <c r="J19" s="201"/>
      <c r="K19" s="201"/>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2"/>
      <c r="BR19" s="210"/>
      <c r="BS19" s="208"/>
      <c r="BT19" s="210"/>
      <c r="BU19" s="208"/>
      <c r="BV19" s="207"/>
      <c r="BW19" s="207"/>
      <c r="BX19" s="162"/>
      <c r="BY19" s="207"/>
      <c r="BZ19" s="207"/>
      <c r="CA19" s="206"/>
      <c r="CB19" s="206"/>
      <c r="CC19" s="206"/>
      <c r="CD19" s="206"/>
      <c r="CE19" s="206"/>
      <c r="CF19" s="206"/>
      <c r="CG19" s="206"/>
      <c r="CH19" s="201"/>
    </row>
    <row r="20" spans="2:86" s="10" customFormat="1" x14ac:dyDescent="0.3">
      <c r="B20" s="201"/>
      <c r="C20" s="201"/>
      <c r="D20" s="202"/>
      <c r="E20" s="201"/>
      <c r="F20" s="202"/>
      <c r="G20" s="201"/>
      <c r="H20" s="201"/>
      <c r="I20" s="202"/>
      <c r="J20" s="201"/>
      <c r="K20" s="201"/>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2"/>
      <c r="BR20" s="210"/>
      <c r="BS20" s="208"/>
      <c r="BT20" s="210"/>
      <c r="BU20" s="208"/>
      <c r="BV20" s="207"/>
      <c r="BW20" s="207"/>
      <c r="BX20" s="162"/>
      <c r="BY20" s="207"/>
      <c r="BZ20" s="207"/>
      <c r="CA20" s="206"/>
      <c r="CB20" s="206"/>
      <c r="CC20" s="206"/>
      <c r="CD20" s="206"/>
      <c r="CE20" s="206"/>
      <c r="CF20" s="206"/>
      <c r="CG20" s="206"/>
      <c r="CH20" s="201"/>
    </row>
    <row r="21" spans="2:86" s="10" customFormat="1" x14ac:dyDescent="0.3">
      <c r="B21" s="201"/>
      <c r="C21" s="201"/>
      <c r="D21" s="202"/>
      <c r="E21" s="201"/>
      <c r="F21" s="202"/>
      <c r="G21" s="201"/>
      <c r="H21" s="201"/>
      <c r="I21" s="202"/>
      <c r="J21" s="201"/>
      <c r="K21" s="201"/>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2"/>
      <c r="BR21" s="210"/>
      <c r="BS21" s="208"/>
      <c r="BT21" s="210"/>
      <c r="BU21" s="208"/>
      <c r="BV21" s="207"/>
      <c r="BW21" s="207"/>
      <c r="BX21" s="162"/>
      <c r="BY21" s="207"/>
      <c r="BZ21" s="207"/>
      <c r="CA21" s="206"/>
      <c r="CB21" s="206"/>
      <c r="CC21" s="206"/>
      <c r="CD21" s="206"/>
      <c r="CE21" s="206"/>
      <c r="CF21" s="206"/>
      <c r="CG21" s="206"/>
      <c r="CH21" s="201"/>
    </row>
    <row r="22" spans="2:86" s="10" customFormat="1" x14ac:dyDescent="0.3">
      <c r="B22" s="201"/>
      <c r="C22" s="202"/>
      <c r="D22" s="202"/>
      <c r="E22" s="202"/>
      <c r="F22" s="202"/>
      <c r="G22" s="202"/>
      <c r="H22" s="201"/>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2"/>
      <c r="BR22" s="210"/>
      <c r="BS22" s="208"/>
      <c r="BT22" s="210"/>
      <c r="BU22" s="208"/>
      <c r="BV22" s="207"/>
      <c r="BW22" s="207"/>
      <c r="BX22" s="162"/>
      <c r="BY22" s="207"/>
      <c r="BZ22" s="210"/>
      <c r="CA22" s="206"/>
      <c r="CB22" s="206"/>
      <c r="CC22" s="206"/>
      <c r="CD22" s="206"/>
      <c r="CE22" s="206"/>
      <c r="CF22" s="206"/>
      <c r="CG22" s="206"/>
      <c r="CH22" s="201"/>
    </row>
    <row r="23" spans="2:86" s="10" customFormat="1" x14ac:dyDescent="0.3">
      <c r="B23" s="201"/>
      <c r="C23" s="202"/>
      <c r="D23" s="202"/>
      <c r="E23" s="202"/>
      <c r="F23" s="202"/>
      <c r="G23" s="202"/>
      <c r="H23" s="202"/>
      <c r="I23" s="202"/>
      <c r="J23" s="202"/>
      <c r="K23" s="202"/>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2"/>
      <c r="BR23" s="210"/>
      <c r="BS23" s="210"/>
      <c r="BT23" s="210"/>
      <c r="BU23" s="210"/>
      <c r="BV23" s="210"/>
      <c r="BW23" s="210"/>
      <c r="BX23" s="162"/>
      <c r="BY23" s="210"/>
      <c r="BZ23" s="210"/>
      <c r="CA23" s="206"/>
      <c r="CB23" s="206"/>
      <c r="CC23" s="206"/>
      <c r="CD23" s="206"/>
      <c r="CE23" s="206"/>
      <c r="CF23" s="206"/>
      <c r="CG23" s="206"/>
      <c r="CH23" s="202"/>
    </row>
    <row r="24" spans="2:86" s="10" customFormat="1" x14ac:dyDescent="0.3">
      <c r="B24" s="201"/>
      <c r="C24" s="202"/>
      <c r="D24" s="202"/>
      <c r="E24" s="202"/>
      <c r="F24" s="202"/>
      <c r="G24" s="202"/>
      <c r="H24" s="202"/>
      <c r="I24" s="202"/>
      <c r="J24" s="202"/>
      <c r="K24" s="202"/>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2"/>
      <c r="BR24" s="210"/>
      <c r="BS24" s="210"/>
      <c r="BT24" s="210"/>
      <c r="BU24" s="210"/>
      <c r="BV24" s="210"/>
      <c r="BW24" s="210"/>
      <c r="BX24" s="162"/>
      <c r="BY24" s="210"/>
      <c r="BZ24" s="210"/>
      <c r="CA24" s="206"/>
      <c r="CB24" s="206"/>
      <c r="CC24" s="206"/>
      <c r="CD24" s="206"/>
      <c r="CE24" s="206"/>
      <c r="CF24" s="206"/>
      <c r="CG24" s="206"/>
      <c r="CH24" s="202"/>
    </row>
    <row r="25" spans="2:86" s="10" customFormat="1" x14ac:dyDescent="0.3">
      <c r="B25" s="201"/>
      <c r="C25" s="202"/>
      <c r="D25" s="202"/>
      <c r="E25" s="202"/>
      <c r="F25" s="202"/>
      <c r="G25" s="202"/>
      <c r="H25" s="202"/>
      <c r="I25" s="202"/>
      <c r="J25" s="202"/>
      <c r="K25" s="202"/>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2"/>
      <c r="BR25" s="210"/>
      <c r="BS25" s="210"/>
      <c r="BT25" s="210"/>
      <c r="BU25" s="210"/>
      <c r="BV25" s="210"/>
      <c r="BW25" s="210"/>
      <c r="BX25" s="162"/>
      <c r="BY25" s="210"/>
      <c r="BZ25" s="210"/>
      <c r="CA25" s="206"/>
      <c r="CB25" s="206"/>
      <c r="CC25" s="206"/>
      <c r="CD25" s="206"/>
      <c r="CE25" s="206"/>
      <c r="CF25" s="206"/>
      <c r="CG25" s="206"/>
      <c r="CH25" s="202"/>
    </row>
    <row r="26" spans="2:86" s="10" customFormat="1" x14ac:dyDescent="0.3">
      <c r="B26" s="201"/>
      <c r="C26" s="202"/>
      <c r="D26" s="202"/>
      <c r="E26" s="202"/>
      <c r="F26" s="202"/>
      <c r="G26" s="202"/>
      <c r="H26" s="202"/>
      <c r="I26" s="202"/>
      <c r="J26" s="202"/>
      <c r="K26" s="202"/>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2"/>
      <c r="BR26" s="210"/>
      <c r="BS26" s="210"/>
      <c r="BT26" s="210"/>
      <c r="BU26" s="210"/>
      <c r="BV26" s="210"/>
      <c r="BW26" s="210"/>
      <c r="BX26" s="162"/>
      <c r="BY26" s="210"/>
      <c r="BZ26" s="210"/>
      <c r="CA26" s="206"/>
      <c r="CB26" s="206"/>
      <c r="CC26" s="206"/>
      <c r="CD26" s="206"/>
      <c r="CE26" s="206"/>
      <c r="CF26" s="206"/>
      <c r="CG26" s="206"/>
      <c r="CH26" s="202"/>
    </row>
    <row r="27" spans="2:86" s="10" customFormat="1" x14ac:dyDescent="0.3">
      <c r="B27" s="201"/>
      <c r="C27" s="202"/>
      <c r="D27" s="202"/>
      <c r="E27" s="202"/>
      <c r="F27" s="202"/>
      <c r="G27" s="202"/>
      <c r="H27" s="202"/>
      <c r="I27" s="202"/>
      <c r="J27" s="202"/>
      <c r="K27" s="202"/>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2"/>
      <c r="BR27" s="210"/>
      <c r="BS27" s="210"/>
      <c r="BT27" s="210"/>
      <c r="BU27" s="210"/>
      <c r="BV27" s="210"/>
      <c r="BW27" s="210"/>
      <c r="BX27" s="162"/>
      <c r="BY27" s="210"/>
      <c r="BZ27" s="210"/>
      <c r="CA27" s="206"/>
      <c r="CB27" s="206"/>
      <c r="CC27" s="206"/>
      <c r="CD27" s="206"/>
      <c r="CE27" s="206"/>
      <c r="CF27" s="206"/>
      <c r="CG27" s="206"/>
      <c r="CH27" s="202"/>
    </row>
    <row r="28" spans="2:86" s="10" customFormat="1" x14ac:dyDescent="0.3">
      <c r="B28" s="201"/>
      <c r="C28" s="202"/>
      <c r="D28" s="202"/>
      <c r="E28" s="202"/>
      <c r="F28" s="202"/>
      <c r="G28" s="202"/>
      <c r="H28" s="202"/>
      <c r="I28" s="202"/>
      <c r="J28" s="202"/>
      <c r="K28" s="202"/>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2"/>
      <c r="BR28" s="210"/>
      <c r="BS28" s="210"/>
      <c r="BT28" s="210"/>
      <c r="BU28" s="210"/>
      <c r="BV28" s="210"/>
      <c r="BW28" s="210"/>
      <c r="BX28" s="162"/>
      <c r="BY28" s="210"/>
      <c r="BZ28" s="210"/>
      <c r="CA28" s="206"/>
      <c r="CB28" s="206"/>
      <c r="CC28" s="206"/>
      <c r="CD28" s="206"/>
      <c r="CE28" s="206"/>
      <c r="CF28" s="206"/>
      <c r="CG28" s="206"/>
      <c r="CH28" s="202"/>
    </row>
    <row r="29" spans="2:86" s="10" customFormat="1" x14ac:dyDescent="0.3">
      <c r="B29" s="201"/>
      <c r="C29" s="202"/>
      <c r="D29" s="202"/>
      <c r="E29" s="202"/>
      <c r="F29" s="202"/>
      <c r="G29" s="202"/>
      <c r="H29" s="202"/>
      <c r="I29" s="202"/>
      <c r="J29" s="202"/>
      <c r="K29" s="202"/>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2"/>
      <c r="BR29" s="210"/>
      <c r="BS29" s="210"/>
      <c r="BT29" s="210"/>
      <c r="BU29" s="210"/>
      <c r="BV29" s="210"/>
      <c r="BW29" s="210"/>
      <c r="BX29" s="162"/>
      <c r="BY29" s="210"/>
      <c r="BZ29" s="210"/>
      <c r="CA29" s="206"/>
      <c r="CB29" s="206"/>
      <c r="CC29" s="206"/>
      <c r="CD29" s="206"/>
      <c r="CE29" s="206"/>
      <c r="CF29" s="206"/>
      <c r="CG29" s="206"/>
      <c r="CH29" s="202"/>
    </row>
    <row r="30" spans="2:86" s="10" customFormat="1" x14ac:dyDescent="0.3">
      <c r="B30" s="201"/>
      <c r="C30" s="202"/>
      <c r="D30" s="202"/>
      <c r="E30" s="202"/>
      <c r="F30" s="202"/>
      <c r="G30" s="202"/>
      <c r="H30" s="202"/>
      <c r="I30" s="202"/>
      <c r="J30" s="202"/>
      <c r="K30" s="202"/>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2"/>
      <c r="BR30" s="210"/>
      <c r="BS30" s="210"/>
      <c r="BT30" s="210"/>
      <c r="BU30" s="210"/>
      <c r="BV30" s="210"/>
      <c r="BW30" s="210"/>
      <c r="BX30" s="162"/>
      <c r="BY30" s="210"/>
      <c r="BZ30" s="210"/>
      <c r="CA30" s="206"/>
      <c r="CB30" s="206"/>
      <c r="CC30" s="206"/>
      <c r="CD30" s="206"/>
      <c r="CE30" s="206"/>
      <c r="CF30" s="206"/>
      <c r="CG30" s="206"/>
      <c r="CH30" s="202"/>
    </row>
    <row r="31" spans="2:86" s="10" customFormat="1" x14ac:dyDescent="0.3">
      <c r="B31" s="201"/>
      <c r="C31" s="202"/>
      <c r="D31" s="202"/>
      <c r="E31" s="202"/>
      <c r="F31" s="202"/>
      <c r="G31" s="202"/>
      <c r="H31" s="202"/>
      <c r="I31" s="202"/>
      <c r="J31" s="202"/>
      <c r="K31" s="202"/>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2"/>
      <c r="BR31" s="210"/>
      <c r="BS31" s="210"/>
      <c r="BT31" s="210"/>
      <c r="BU31" s="210"/>
      <c r="BV31" s="210"/>
      <c r="BW31" s="210"/>
      <c r="BX31" s="162"/>
      <c r="BY31" s="210"/>
      <c r="BZ31" s="210"/>
      <c r="CA31" s="206"/>
      <c r="CB31" s="206"/>
      <c r="CC31" s="206"/>
      <c r="CD31" s="206"/>
      <c r="CE31" s="206"/>
      <c r="CF31" s="206"/>
      <c r="CG31" s="206"/>
      <c r="CH31" s="202"/>
    </row>
    <row r="32" spans="2:86" s="10" customFormat="1" x14ac:dyDescent="0.3">
      <c r="B32" s="201"/>
      <c r="C32" s="202"/>
      <c r="D32" s="202"/>
      <c r="E32" s="202"/>
      <c r="F32" s="202"/>
      <c r="G32" s="202"/>
      <c r="H32" s="202"/>
      <c r="I32" s="202"/>
      <c r="J32" s="202"/>
      <c r="K32" s="202"/>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2"/>
      <c r="BR32" s="210"/>
      <c r="BS32" s="210"/>
      <c r="BT32" s="210"/>
      <c r="BU32" s="210"/>
      <c r="BV32" s="210"/>
      <c r="BW32" s="210"/>
      <c r="BX32" s="162"/>
      <c r="BY32" s="210"/>
      <c r="BZ32" s="210"/>
      <c r="CA32" s="206"/>
      <c r="CB32" s="206"/>
      <c r="CC32" s="206"/>
      <c r="CD32" s="206"/>
      <c r="CE32" s="206"/>
      <c r="CF32" s="206"/>
      <c r="CG32" s="206"/>
      <c r="CH32" s="202"/>
    </row>
    <row r="33" spans="2:86" s="10" customFormat="1" x14ac:dyDescent="0.3">
      <c r="B33" s="201"/>
      <c r="C33" s="202"/>
      <c r="D33" s="202"/>
      <c r="E33" s="202"/>
      <c r="F33" s="202"/>
      <c r="G33" s="202"/>
      <c r="H33" s="202"/>
      <c r="I33" s="202"/>
      <c r="J33" s="202"/>
      <c r="K33" s="202"/>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2"/>
      <c r="BR33" s="210"/>
      <c r="BS33" s="210"/>
      <c r="BT33" s="210"/>
      <c r="BU33" s="210"/>
      <c r="BV33" s="210"/>
      <c r="BW33" s="210"/>
      <c r="BX33" s="162"/>
      <c r="BY33" s="210"/>
      <c r="BZ33" s="210"/>
      <c r="CA33" s="206"/>
      <c r="CB33" s="206"/>
      <c r="CC33" s="206"/>
      <c r="CD33" s="206"/>
      <c r="CE33" s="206"/>
      <c r="CF33" s="206"/>
      <c r="CG33" s="206"/>
      <c r="CH33" s="202"/>
    </row>
    <row r="34" spans="2:86" s="10" customFormat="1" x14ac:dyDescent="0.3">
      <c r="B34" s="201"/>
      <c r="C34" s="202"/>
      <c r="D34" s="202"/>
      <c r="E34" s="202"/>
      <c r="F34" s="202"/>
      <c r="G34" s="202"/>
      <c r="H34" s="202"/>
      <c r="I34" s="202"/>
      <c r="J34" s="202"/>
      <c r="K34" s="202"/>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2"/>
      <c r="BR34" s="210"/>
      <c r="BS34" s="210"/>
      <c r="BT34" s="210"/>
      <c r="BU34" s="210"/>
      <c r="BV34" s="210"/>
      <c r="BW34" s="210"/>
      <c r="BX34" s="162"/>
      <c r="BY34" s="210"/>
      <c r="BZ34" s="210"/>
      <c r="CA34" s="206"/>
      <c r="CB34" s="206"/>
      <c r="CC34" s="206"/>
      <c r="CD34" s="206"/>
      <c r="CE34" s="206"/>
      <c r="CF34" s="206"/>
      <c r="CG34" s="206"/>
      <c r="CH34" s="202"/>
    </row>
    <row r="35" spans="2:86" s="10" customFormat="1" x14ac:dyDescent="0.3">
      <c r="B35" s="201"/>
      <c r="C35" s="202"/>
      <c r="D35" s="202"/>
      <c r="E35" s="202"/>
      <c r="F35" s="202"/>
      <c r="G35" s="202"/>
      <c r="H35" s="202"/>
      <c r="I35" s="202"/>
      <c r="J35" s="202"/>
      <c r="K35" s="202"/>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2"/>
      <c r="BR35" s="210"/>
      <c r="BS35" s="210"/>
      <c r="BT35" s="210"/>
      <c r="BU35" s="210"/>
      <c r="BV35" s="210"/>
      <c r="BW35" s="210"/>
      <c r="BX35" s="162"/>
      <c r="BY35" s="210"/>
      <c r="BZ35" s="210"/>
      <c r="CA35" s="206"/>
      <c r="CB35" s="206"/>
      <c r="CC35" s="206"/>
      <c r="CD35" s="206"/>
      <c r="CE35" s="206"/>
      <c r="CF35" s="206"/>
      <c r="CG35" s="206"/>
      <c r="CH35" s="202"/>
    </row>
    <row r="36" spans="2:86" s="10" customFormat="1" x14ac:dyDescent="0.3">
      <c r="B36" s="201"/>
      <c r="C36" s="202"/>
      <c r="D36" s="202"/>
      <c r="E36" s="202"/>
      <c r="F36" s="202"/>
      <c r="G36" s="202"/>
      <c r="H36" s="202"/>
      <c r="I36" s="202"/>
      <c r="J36" s="202"/>
      <c r="K36" s="202"/>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2"/>
      <c r="BR36" s="210"/>
      <c r="BS36" s="210"/>
      <c r="BT36" s="210"/>
      <c r="BU36" s="210"/>
      <c r="BV36" s="210"/>
      <c r="BW36" s="210"/>
      <c r="BX36" s="162"/>
      <c r="BY36" s="210"/>
      <c r="BZ36" s="210"/>
      <c r="CA36" s="206"/>
      <c r="CB36" s="206"/>
      <c r="CC36" s="206"/>
      <c r="CD36" s="206"/>
      <c r="CE36" s="206"/>
      <c r="CF36" s="206"/>
      <c r="CG36" s="206"/>
      <c r="CH36" s="202"/>
    </row>
    <row r="37" spans="2:86" s="10" customFormat="1" x14ac:dyDescent="0.3">
      <c r="B37" s="201"/>
      <c r="C37" s="202"/>
      <c r="D37" s="202"/>
      <c r="E37" s="202"/>
      <c r="F37" s="202"/>
      <c r="G37" s="202"/>
      <c r="H37" s="202"/>
      <c r="I37" s="202"/>
      <c r="J37" s="202"/>
      <c r="K37" s="202"/>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2"/>
      <c r="BR37" s="210"/>
      <c r="BS37" s="210"/>
      <c r="BT37" s="210"/>
      <c r="BU37" s="210"/>
      <c r="BV37" s="210"/>
      <c r="BW37" s="210"/>
      <c r="BX37" s="162"/>
      <c r="BY37" s="210"/>
      <c r="BZ37" s="210"/>
      <c r="CA37" s="206"/>
      <c r="CB37" s="206"/>
      <c r="CC37" s="206"/>
      <c r="CD37" s="206"/>
      <c r="CE37" s="206"/>
      <c r="CF37" s="206"/>
      <c r="CG37" s="206"/>
      <c r="CH37" s="202"/>
    </row>
    <row r="38" spans="2:86" s="10" customFormat="1" x14ac:dyDescent="0.3">
      <c r="B38" s="201"/>
      <c r="C38" s="202"/>
      <c r="D38" s="202"/>
      <c r="E38" s="202"/>
      <c r="F38" s="202"/>
      <c r="G38" s="202"/>
      <c r="H38" s="202"/>
      <c r="I38" s="202"/>
      <c r="J38" s="202"/>
      <c r="K38" s="202"/>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2"/>
      <c r="BR38" s="210"/>
      <c r="BS38" s="210"/>
      <c r="BT38" s="210"/>
      <c r="BU38" s="210"/>
      <c r="BV38" s="210"/>
      <c r="BW38" s="210"/>
      <c r="BX38" s="162"/>
      <c r="BY38" s="210"/>
      <c r="BZ38" s="210"/>
      <c r="CA38" s="206"/>
      <c r="CB38" s="206"/>
      <c r="CC38" s="206"/>
      <c r="CD38" s="206"/>
      <c r="CE38" s="206"/>
      <c r="CF38" s="206"/>
      <c r="CG38" s="206"/>
      <c r="CH38" s="202"/>
    </row>
    <row r="39" spans="2:86" s="10" customFormat="1" x14ac:dyDescent="0.3">
      <c r="B39" s="201"/>
      <c r="C39" s="202"/>
      <c r="D39" s="202"/>
      <c r="E39" s="202"/>
      <c r="F39" s="202"/>
      <c r="G39" s="202"/>
      <c r="H39" s="202"/>
      <c r="I39" s="202"/>
      <c r="J39" s="202"/>
      <c r="K39" s="202"/>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2"/>
      <c r="BR39" s="210"/>
      <c r="BS39" s="210"/>
      <c r="BT39" s="210"/>
      <c r="BU39" s="210"/>
      <c r="BV39" s="210"/>
      <c r="BW39" s="210"/>
      <c r="BX39" s="162"/>
      <c r="BY39" s="210"/>
      <c r="BZ39" s="210"/>
      <c r="CA39" s="206"/>
      <c r="CB39" s="206"/>
      <c r="CC39" s="206"/>
      <c r="CD39" s="206"/>
      <c r="CE39" s="206"/>
      <c r="CF39" s="206"/>
      <c r="CG39" s="206"/>
      <c r="CH39" s="202"/>
    </row>
    <row r="40" spans="2:86" s="10" customFormat="1" x14ac:dyDescent="0.3">
      <c r="B40" s="201"/>
      <c r="C40" s="202"/>
      <c r="D40" s="202"/>
      <c r="E40" s="202"/>
      <c r="F40" s="202"/>
      <c r="G40" s="202"/>
      <c r="H40" s="202"/>
      <c r="I40" s="202"/>
      <c r="J40" s="202"/>
      <c r="K40" s="202"/>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2"/>
      <c r="BR40" s="210"/>
      <c r="BS40" s="210"/>
      <c r="BT40" s="210"/>
      <c r="BU40" s="210"/>
      <c r="BV40" s="210"/>
      <c r="BW40" s="210"/>
      <c r="BX40" s="162"/>
      <c r="BY40" s="210"/>
      <c r="BZ40" s="210"/>
      <c r="CA40" s="206"/>
      <c r="CB40" s="206"/>
      <c r="CC40" s="206"/>
      <c r="CD40" s="206"/>
      <c r="CE40" s="206"/>
      <c r="CF40" s="206"/>
      <c r="CG40" s="206"/>
      <c r="CH40" s="202"/>
    </row>
    <row r="41" spans="2:86" s="10" customFormat="1" x14ac:dyDescent="0.3">
      <c r="B41" s="201"/>
      <c r="C41" s="202"/>
      <c r="D41" s="202"/>
      <c r="E41" s="202"/>
      <c r="F41" s="202"/>
      <c r="G41" s="202"/>
      <c r="H41" s="202"/>
      <c r="I41" s="202"/>
      <c r="J41" s="202"/>
      <c r="K41" s="202"/>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2"/>
      <c r="BR41" s="210"/>
      <c r="BS41" s="210"/>
      <c r="BT41" s="210"/>
      <c r="BU41" s="210"/>
      <c r="BV41" s="210"/>
      <c r="BW41" s="210"/>
      <c r="BX41" s="162"/>
      <c r="BY41" s="210"/>
      <c r="BZ41" s="210"/>
      <c r="CA41" s="206"/>
      <c r="CB41" s="206"/>
      <c r="CC41" s="206"/>
      <c r="CD41" s="206"/>
      <c r="CE41" s="206"/>
      <c r="CF41" s="206"/>
      <c r="CG41" s="206"/>
      <c r="CH41" s="202"/>
    </row>
    <row r="42" spans="2:86" s="10" customFormat="1" x14ac:dyDescent="0.3">
      <c r="B42" s="201"/>
      <c r="C42" s="202"/>
      <c r="D42" s="202"/>
      <c r="E42" s="202"/>
      <c r="F42" s="202"/>
      <c r="G42" s="202"/>
      <c r="H42" s="202"/>
      <c r="I42" s="202"/>
      <c r="J42" s="202" t="s">
        <v>80</v>
      </c>
      <c r="K42" s="202" t="s">
        <v>80</v>
      </c>
      <c r="L42" s="206" t="s">
        <v>80</v>
      </c>
      <c r="M42" s="206" t="s">
        <v>80</v>
      </c>
      <c r="N42" s="206" t="s">
        <v>80</v>
      </c>
      <c r="O42" s="206"/>
      <c r="P42" s="206"/>
      <c r="Q42" s="206"/>
      <c r="R42" s="206"/>
      <c r="S42" s="206"/>
      <c r="T42" s="206"/>
      <c r="U42" s="206"/>
      <c r="V42" s="206" t="s">
        <v>80</v>
      </c>
      <c r="W42" s="206" t="s">
        <v>80</v>
      </c>
      <c r="X42" s="206"/>
      <c r="Y42" s="206"/>
      <c r="Z42" s="206"/>
      <c r="AA42" s="206"/>
      <c r="AB42" s="206"/>
      <c r="AC42" s="206"/>
      <c r="AD42" s="206"/>
      <c r="AE42" s="206"/>
      <c r="AF42" s="206"/>
      <c r="AG42" s="206"/>
      <c r="AH42" s="206"/>
      <c r="AI42" s="206"/>
      <c r="AJ42" s="206" t="s">
        <v>80</v>
      </c>
      <c r="AK42" s="206"/>
      <c r="AL42" s="206"/>
      <c r="AM42" s="206"/>
      <c r="AN42" s="206"/>
      <c r="AO42" s="206"/>
      <c r="AP42" s="206" t="s">
        <v>80</v>
      </c>
      <c r="AQ42" s="206" t="s">
        <v>80</v>
      </c>
      <c r="AR42" s="206" t="s">
        <v>80</v>
      </c>
      <c r="AS42" s="206" t="s">
        <v>80</v>
      </c>
      <c r="AT42" s="206" t="s">
        <v>80</v>
      </c>
      <c r="AU42" s="206" t="s">
        <v>80</v>
      </c>
      <c r="AV42" s="206"/>
      <c r="AW42" s="206"/>
      <c r="AX42" s="206"/>
      <c r="AY42" s="206"/>
      <c r="AZ42" s="206"/>
      <c r="BA42" s="206"/>
      <c r="BB42" s="206"/>
      <c r="BC42" s="206" t="s">
        <v>80</v>
      </c>
      <c r="BD42" s="206"/>
      <c r="BE42" s="206"/>
      <c r="BF42" s="206"/>
      <c r="BG42" s="206"/>
      <c r="BH42" s="206"/>
      <c r="BI42" s="206"/>
      <c r="BJ42" s="206"/>
      <c r="BK42" s="206"/>
      <c r="BL42" s="206"/>
      <c r="BM42" s="206"/>
      <c r="BN42" s="206"/>
      <c r="BO42" s="206"/>
      <c r="BP42" s="206"/>
      <c r="BQ42" s="202"/>
      <c r="BR42" s="210"/>
      <c r="BS42" s="210"/>
      <c r="BT42" s="210"/>
      <c r="BU42" s="210"/>
      <c r="BV42" s="210"/>
      <c r="BW42" s="210"/>
      <c r="BX42" s="162"/>
      <c r="BY42" s="210"/>
      <c r="BZ42" s="210"/>
      <c r="CA42" s="206" t="s">
        <v>80</v>
      </c>
      <c r="CB42" s="206" t="s">
        <v>80</v>
      </c>
      <c r="CC42" s="206" t="s">
        <v>80</v>
      </c>
      <c r="CD42" s="206" t="s">
        <v>80</v>
      </c>
      <c r="CE42" s="206" t="s">
        <v>80</v>
      </c>
      <c r="CF42" s="206" t="s">
        <v>80</v>
      </c>
      <c r="CG42" s="206" t="s">
        <v>80</v>
      </c>
      <c r="CH42" s="202" t="s">
        <v>80</v>
      </c>
    </row>
    <row r="43" spans="2:86" s="10" customFormat="1" x14ac:dyDescent="0.3">
      <c r="B43" s="201"/>
      <c r="C43" s="202"/>
      <c r="D43" s="202"/>
      <c r="E43" s="202"/>
      <c r="F43" s="202"/>
      <c r="G43" s="202"/>
      <c r="H43" s="202"/>
      <c r="I43" s="202"/>
      <c r="J43" s="202" t="s">
        <v>80</v>
      </c>
      <c r="K43" s="202" t="s">
        <v>80</v>
      </c>
      <c r="L43" s="206" t="s">
        <v>80</v>
      </c>
      <c r="M43" s="206" t="s">
        <v>80</v>
      </c>
      <c r="N43" s="206" t="s">
        <v>80</v>
      </c>
      <c r="O43" s="206"/>
      <c r="P43" s="206"/>
      <c r="Q43" s="206"/>
      <c r="R43" s="206"/>
      <c r="S43" s="206"/>
      <c r="T43" s="206"/>
      <c r="U43" s="206"/>
      <c r="V43" s="206" t="s">
        <v>80</v>
      </c>
      <c r="W43" s="206" t="s">
        <v>80</v>
      </c>
      <c r="X43" s="206"/>
      <c r="Y43" s="206"/>
      <c r="Z43" s="206"/>
      <c r="AA43" s="206"/>
      <c r="AB43" s="206"/>
      <c r="AC43" s="206"/>
      <c r="AD43" s="206"/>
      <c r="AE43" s="206"/>
      <c r="AF43" s="206"/>
      <c r="AG43" s="206"/>
      <c r="AH43" s="206"/>
      <c r="AI43" s="206"/>
      <c r="AJ43" s="206" t="s">
        <v>80</v>
      </c>
      <c r="AK43" s="206"/>
      <c r="AL43" s="206"/>
      <c r="AM43" s="206"/>
      <c r="AN43" s="206"/>
      <c r="AO43" s="206"/>
      <c r="AP43" s="206" t="s">
        <v>80</v>
      </c>
      <c r="AQ43" s="206" t="s">
        <v>80</v>
      </c>
      <c r="AR43" s="206" t="s">
        <v>80</v>
      </c>
      <c r="AS43" s="206" t="s">
        <v>80</v>
      </c>
      <c r="AT43" s="206" t="s">
        <v>80</v>
      </c>
      <c r="AU43" s="206" t="s">
        <v>80</v>
      </c>
      <c r="AV43" s="206"/>
      <c r="AW43" s="206"/>
      <c r="AX43" s="206"/>
      <c r="AY43" s="206"/>
      <c r="AZ43" s="206"/>
      <c r="BA43" s="206"/>
      <c r="BB43" s="206"/>
      <c r="BC43" s="206" t="s">
        <v>80</v>
      </c>
      <c r="BD43" s="206"/>
      <c r="BE43" s="206"/>
      <c r="BF43" s="206"/>
      <c r="BG43" s="206"/>
      <c r="BH43" s="206"/>
      <c r="BI43" s="206"/>
      <c r="BJ43" s="206"/>
      <c r="BK43" s="206"/>
      <c r="BL43" s="206"/>
      <c r="BM43" s="206"/>
      <c r="BN43" s="206"/>
      <c r="BO43" s="206"/>
      <c r="BP43" s="206"/>
      <c r="BQ43" s="202"/>
      <c r="BR43" s="210"/>
      <c r="BS43" s="210"/>
      <c r="BT43" s="210"/>
      <c r="BU43" s="210"/>
      <c r="BV43" s="210"/>
      <c r="BW43" s="210"/>
      <c r="BX43" s="162"/>
      <c r="BY43" s="210"/>
      <c r="BZ43" s="210"/>
      <c r="CA43" s="206" t="s">
        <v>80</v>
      </c>
      <c r="CB43" s="206" t="s">
        <v>80</v>
      </c>
      <c r="CC43" s="206" t="s">
        <v>80</v>
      </c>
      <c r="CD43" s="206" t="s">
        <v>80</v>
      </c>
      <c r="CE43" s="206" t="s">
        <v>80</v>
      </c>
      <c r="CF43" s="206" t="s">
        <v>80</v>
      </c>
      <c r="CG43" s="206" t="s">
        <v>80</v>
      </c>
      <c r="CH43" s="202" t="s">
        <v>80</v>
      </c>
    </row>
    <row r="44" spans="2:86" s="10" customFormat="1" x14ac:dyDescent="0.3">
      <c r="B44" s="201"/>
      <c r="C44" s="202"/>
      <c r="D44" s="202"/>
      <c r="E44" s="202"/>
      <c r="F44" s="202"/>
      <c r="G44" s="202"/>
      <c r="H44" s="202"/>
      <c r="I44" s="202"/>
      <c r="J44" s="202" t="s">
        <v>80</v>
      </c>
      <c r="K44" s="202" t="s">
        <v>80</v>
      </c>
      <c r="L44" s="206" t="s">
        <v>80</v>
      </c>
      <c r="M44" s="206" t="s">
        <v>80</v>
      </c>
      <c r="N44" s="206" t="s">
        <v>80</v>
      </c>
      <c r="O44" s="206"/>
      <c r="P44" s="206"/>
      <c r="Q44" s="206"/>
      <c r="R44" s="206"/>
      <c r="S44" s="206"/>
      <c r="T44" s="206"/>
      <c r="U44" s="206"/>
      <c r="V44" s="206" t="s">
        <v>80</v>
      </c>
      <c r="W44" s="206" t="s">
        <v>80</v>
      </c>
      <c r="X44" s="206"/>
      <c r="Y44" s="206"/>
      <c r="Z44" s="206"/>
      <c r="AA44" s="206"/>
      <c r="AB44" s="206"/>
      <c r="AC44" s="206"/>
      <c r="AD44" s="206"/>
      <c r="AE44" s="206"/>
      <c r="AF44" s="206"/>
      <c r="AG44" s="206"/>
      <c r="AH44" s="206"/>
      <c r="AI44" s="206"/>
      <c r="AJ44" s="206" t="s">
        <v>80</v>
      </c>
      <c r="AK44" s="206"/>
      <c r="AL44" s="206"/>
      <c r="AM44" s="206"/>
      <c r="AN44" s="206"/>
      <c r="AO44" s="206"/>
      <c r="AP44" s="206" t="s">
        <v>80</v>
      </c>
      <c r="AQ44" s="206" t="s">
        <v>80</v>
      </c>
      <c r="AR44" s="206" t="s">
        <v>80</v>
      </c>
      <c r="AS44" s="206" t="s">
        <v>80</v>
      </c>
      <c r="AT44" s="206" t="s">
        <v>80</v>
      </c>
      <c r="AU44" s="206" t="s">
        <v>80</v>
      </c>
      <c r="AV44" s="206"/>
      <c r="AW44" s="206"/>
      <c r="AX44" s="206"/>
      <c r="AY44" s="206"/>
      <c r="AZ44" s="206"/>
      <c r="BA44" s="206"/>
      <c r="BB44" s="206"/>
      <c r="BC44" s="206" t="s">
        <v>80</v>
      </c>
      <c r="BD44" s="206"/>
      <c r="BE44" s="206"/>
      <c r="BF44" s="206"/>
      <c r="BG44" s="206"/>
      <c r="BH44" s="206"/>
      <c r="BI44" s="206"/>
      <c r="BJ44" s="206"/>
      <c r="BK44" s="206"/>
      <c r="BL44" s="206"/>
      <c r="BM44" s="206"/>
      <c r="BN44" s="206"/>
      <c r="BO44" s="206"/>
      <c r="BP44" s="206"/>
      <c r="BQ44" s="202"/>
      <c r="BR44" s="210"/>
      <c r="BS44" s="210"/>
      <c r="BT44" s="210"/>
      <c r="BU44" s="210"/>
      <c r="BV44" s="210"/>
      <c r="BW44" s="210"/>
      <c r="BX44" s="162"/>
      <c r="BY44" s="210"/>
      <c r="BZ44" s="210"/>
      <c r="CA44" s="206" t="s">
        <v>80</v>
      </c>
      <c r="CB44" s="206" t="s">
        <v>80</v>
      </c>
      <c r="CC44" s="206" t="s">
        <v>80</v>
      </c>
      <c r="CD44" s="206" t="s">
        <v>80</v>
      </c>
      <c r="CE44" s="206" t="s">
        <v>80</v>
      </c>
      <c r="CF44" s="206" t="s">
        <v>80</v>
      </c>
      <c r="CG44" s="206" t="s">
        <v>80</v>
      </c>
      <c r="CH44" s="202" t="s">
        <v>80</v>
      </c>
    </row>
    <row r="45" spans="2:86" s="10" customFormat="1" x14ac:dyDescent="0.3">
      <c r="B45" s="201"/>
      <c r="C45" s="202"/>
      <c r="D45" s="202"/>
      <c r="E45" s="202"/>
      <c r="F45" s="202"/>
      <c r="G45" s="202"/>
      <c r="H45" s="202"/>
      <c r="I45" s="202"/>
      <c r="J45" s="202" t="s">
        <v>80</v>
      </c>
      <c r="K45" s="202" t="s">
        <v>80</v>
      </c>
      <c r="L45" s="206" t="s">
        <v>80</v>
      </c>
      <c r="M45" s="206" t="s">
        <v>80</v>
      </c>
      <c r="N45" s="206" t="s">
        <v>80</v>
      </c>
      <c r="O45" s="206"/>
      <c r="P45" s="206"/>
      <c r="Q45" s="206"/>
      <c r="R45" s="206"/>
      <c r="S45" s="206"/>
      <c r="T45" s="206"/>
      <c r="U45" s="206"/>
      <c r="V45" s="206" t="s">
        <v>80</v>
      </c>
      <c r="W45" s="206" t="s">
        <v>80</v>
      </c>
      <c r="X45" s="206"/>
      <c r="Y45" s="206"/>
      <c r="Z45" s="206"/>
      <c r="AA45" s="206"/>
      <c r="AB45" s="206"/>
      <c r="AC45" s="206"/>
      <c r="AD45" s="206"/>
      <c r="AE45" s="206"/>
      <c r="AF45" s="206"/>
      <c r="AG45" s="206"/>
      <c r="AH45" s="206"/>
      <c r="AI45" s="206"/>
      <c r="AJ45" s="206" t="s">
        <v>80</v>
      </c>
      <c r="AK45" s="206"/>
      <c r="AL45" s="206"/>
      <c r="AM45" s="206"/>
      <c r="AN45" s="206"/>
      <c r="AO45" s="206"/>
      <c r="AP45" s="206" t="s">
        <v>80</v>
      </c>
      <c r="AQ45" s="206" t="s">
        <v>80</v>
      </c>
      <c r="AR45" s="206" t="s">
        <v>80</v>
      </c>
      <c r="AS45" s="206" t="s">
        <v>80</v>
      </c>
      <c r="AT45" s="206" t="s">
        <v>80</v>
      </c>
      <c r="AU45" s="206" t="s">
        <v>80</v>
      </c>
      <c r="AV45" s="206"/>
      <c r="AW45" s="206"/>
      <c r="AX45" s="206"/>
      <c r="AY45" s="206"/>
      <c r="AZ45" s="206"/>
      <c r="BA45" s="206"/>
      <c r="BB45" s="206"/>
      <c r="BC45" s="206" t="s">
        <v>80</v>
      </c>
      <c r="BD45" s="206"/>
      <c r="BE45" s="206"/>
      <c r="BF45" s="206"/>
      <c r="BG45" s="206"/>
      <c r="BH45" s="206"/>
      <c r="BI45" s="206"/>
      <c r="BJ45" s="206"/>
      <c r="BK45" s="206"/>
      <c r="BL45" s="206"/>
      <c r="BM45" s="206"/>
      <c r="BN45" s="206"/>
      <c r="BO45" s="206"/>
      <c r="BP45" s="206"/>
      <c r="BQ45" s="202"/>
      <c r="BR45" s="210"/>
      <c r="BS45" s="210"/>
      <c r="BT45" s="210"/>
      <c r="BU45" s="210"/>
      <c r="BV45" s="210"/>
      <c r="BW45" s="210"/>
      <c r="BX45" s="162"/>
      <c r="BY45" s="210"/>
      <c r="BZ45" s="210"/>
      <c r="CA45" s="206" t="s">
        <v>80</v>
      </c>
      <c r="CB45" s="206" t="s">
        <v>80</v>
      </c>
      <c r="CC45" s="206" t="s">
        <v>80</v>
      </c>
      <c r="CD45" s="206" t="s">
        <v>80</v>
      </c>
      <c r="CE45" s="206" t="s">
        <v>80</v>
      </c>
      <c r="CF45" s="206" t="s">
        <v>80</v>
      </c>
      <c r="CG45" s="206" t="s">
        <v>80</v>
      </c>
      <c r="CH45" s="202" t="s">
        <v>80</v>
      </c>
    </row>
    <row r="46" spans="2:86" s="10" customFormat="1" x14ac:dyDescent="0.3">
      <c r="B46" s="201"/>
      <c r="C46" s="202"/>
      <c r="D46" s="202"/>
      <c r="E46" s="202"/>
      <c r="F46" s="202"/>
      <c r="G46" s="202"/>
      <c r="H46" s="202"/>
      <c r="I46" s="202"/>
      <c r="J46" s="202" t="s">
        <v>80</v>
      </c>
      <c r="K46" s="202" t="s">
        <v>80</v>
      </c>
      <c r="L46" s="206" t="s">
        <v>80</v>
      </c>
      <c r="M46" s="206" t="s">
        <v>80</v>
      </c>
      <c r="N46" s="206" t="s">
        <v>80</v>
      </c>
      <c r="O46" s="206"/>
      <c r="P46" s="206"/>
      <c r="Q46" s="206"/>
      <c r="R46" s="206"/>
      <c r="S46" s="206"/>
      <c r="T46" s="206"/>
      <c r="U46" s="206"/>
      <c r="V46" s="206" t="s">
        <v>80</v>
      </c>
      <c r="W46" s="206" t="s">
        <v>80</v>
      </c>
      <c r="X46" s="206"/>
      <c r="Y46" s="206"/>
      <c r="Z46" s="206"/>
      <c r="AA46" s="206"/>
      <c r="AB46" s="206"/>
      <c r="AC46" s="206"/>
      <c r="AD46" s="206"/>
      <c r="AE46" s="206"/>
      <c r="AF46" s="206"/>
      <c r="AG46" s="206"/>
      <c r="AH46" s="206"/>
      <c r="AI46" s="206"/>
      <c r="AJ46" s="206" t="s">
        <v>80</v>
      </c>
      <c r="AK46" s="206"/>
      <c r="AL46" s="206"/>
      <c r="AM46" s="206"/>
      <c r="AN46" s="206"/>
      <c r="AO46" s="206"/>
      <c r="AP46" s="206" t="s">
        <v>80</v>
      </c>
      <c r="AQ46" s="206" t="s">
        <v>80</v>
      </c>
      <c r="AR46" s="206" t="s">
        <v>80</v>
      </c>
      <c r="AS46" s="206" t="s">
        <v>80</v>
      </c>
      <c r="AT46" s="206" t="s">
        <v>80</v>
      </c>
      <c r="AU46" s="206" t="s">
        <v>80</v>
      </c>
      <c r="AV46" s="206"/>
      <c r="AW46" s="206"/>
      <c r="AX46" s="206"/>
      <c r="AY46" s="206"/>
      <c r="AZ46" s="206"/>
      <c r="BA46" s="206"/>
      <c r="BB46" s="206"/>
      <c r="BC46" s="206" t="s">
        <v>80</v>
      </c>
      <c r="BD46" s="206"/>
      <c r="BE46" s="206"/>
      <c r="BF46" s="206"/>
      <c r="BG46" s="206"/>
      <c r="BH46" s="206"/>
      <c r="BI46" s="206"/>
      <c r="BJ46" s="206"/>
      <c r="BK46" s="206"/>
      <c r="BL46" s="206"/>
      <c r="BM46" s="206"/>
      <c r="BN46" s="206"/>
      <c r="BO46" s="206"/>
      <c r="BP46" s="206"/>
      <c r="BQ46" s="202"/>
      <c r="BR46" s="210"/>
      <c r="BS46" s="210"/>
      <c r="BT46" s="210"/>
      <c r="BU46" s="210"/>
      <c r="BV46" s="210"/>
      <c r="BW46" s="210"/>
      <c r="BX46" s="162"/>
      <c r="BY46" s="210"/>
      <c r="BZ46" s="210"/>
      <c r="CA46" s="206" t="s">
        <v>80</v>
      </c>
      <c r="CB46" s="206" t="s">
        <v>80</v>
      </c>
      <c r="CC46" s="206" t="s">
        <v>80</v>
      </c>
      <c r="CD46" s="206" t="s">
        <v>80</v>
      </c>
      <c r="CE46" s="206" t="s">
        <v>80</v>
      </c>
      <c r="CF46" s="206" t="s">
        <v>80</v>
      </c>
      <c r="CG46" s="206" t="s">
        <v>80</v>
      </c>
      <c r="CH46" s="202" t="s">
        <v>80</v>
      </c>
    </row>
    <row r="47" spans="2:86" s="10" customFormat="1" x14ac:dyDescent="0.3">
      <c r="B47" s="201"/>
      <c r="C47" s="202"/>
      <c r="D47" s="202"/>
      <c r="E47" s="202"/>
      <c r="F47" s="202"/>
      <c r="G47" s="202"/>
      <c r="H47" s="202"/>
      <c r="I47" s="202"/>
      <c r="J47" s="202" t="s">
        <v>80</v>
      </c>
      <c r="K47" s="202" t="s">
        <v>80</v>
      </c>
      <c r="L47" s="206" t="s">
        <v>80</v>
      </c>
      <c r="M47" s="206" t="s">
        <v>80</v>
      </c>
      <c r="N47" s="206" t="s">
        <v>80</v>
      </c>
      <c r="O47" s="206"/>
      <c r="P47" s="206"/>
      <c r="Q47" s="206"/>
      <c r="R47" s="206"/>
      <c r="S47" s="206"/>
      <c r="T47" s="206"/>
      <c r="U47" s="206"/>
      <c r="V47" s="206" t="s">
        <v>80</v>
      </c>
      <c r="W47" s="206" t="s">
        <v>80</v>
      </c>
      <c r="X47" s="206"/>
      <c r="Y47" s="206"/>
      <c r="Z47" s="206"/>
      <c r="AA47" s="206"/>
      <c r="AB47" s="206"/>
      <c r="AC47" s="206"/>
      <c r="AD47" s="206"/>
      <c r="AE47" s="206"/>
      <c r="AF47" s="206"/>
      <c r="AG47" s="206"/>
      <c r="AH47" s="206"/>
      <c r="AI47" s="206"/>
      <c r="AJ47" s="206" t="s">
        <v>80</v>
      </c>
      <c r="AK47" s="206"/>
      <c r="AL47" s="206"/>
      <c r="AM47" s="206"/>
      <c r="AN47" s="206"/>
      <c r="AO47" s="206"/>
      <c r="AP47" s="206" t="s">
        <v>80</v>
      </c>
      <c r="AQ47" s="206" t="s">
        <v>80</v>
      </c>
      <c r="AR47" s="206" t="s">
        <v>80</v>
      </c>
      <c r="AS47" s="206" t="s">
        <v>80</v>
      </c>
      <c r="AT47" s="206" t="s">
        <v>80</v>
      </c>
      <c r="AU47" s="206" t="s">
        <v>80</v>
      </c>
      <c r="AV47" s="206"/>
      <c r="AW47" s="206"/>
      <c r="AX47" s="206"/>
      <c r="AY47" s="206"/>
      <c r="AZ47" s="206"/>
      <c r="BA47" s="206"/>
      <c r="BB47" s="206"/>
      <c r="BC47" s="206" t="s">
        <v>80</v>
      </c>
      <c r="BD47" s="206"/>
      <c r="BE47" s="206"/>
      <c r="BF47" s="206"/>
      <c r="BG47" s="206"/>
      <c r="BH47" s="206"/>
      <c r="BI47" s="206"/>
      <c r="BJ47" s="206"/>
      <c r="BK47" s="206"/>
      <c r="BL47" s="206"/>
      <c r="BM47" s="206"/>
      <c r="BN47" s="206"/>
      <c r="BO47" s="206"/>
      <c r="BP47" s="206"/>
      <c r="BQ47" s="202"/>
      <c r="BR47" s="210"/>
      <c r="BS47" s="210"/>
      <c r="BT47" s="210"/>
      <c r="BU47" s="210"/>
      <c r="BV47" s="210"/>
      <c r="BW47" s="210"/>
      <c r="BX47" s="162"/>
      <c r="BY47" s="210"/>
      <c r="BZ47" s="210"/>
      <c r="CA47" s="206" t="s">
        <v>80</v>
      </c>
      <c r="CB47" s="206" t="s">
        <v>80</v>
      </c>
      <c r="CC47" s="206" t="s">
        <v>80</v>
      </c>
      <c r="CD47" s="206" t="s">
        <v>80</v>
      </c>
      <c r="CE47" s="206" t="s">
        <v>80</v>
      </c>
      <c r="CF47" s="206" t="s">
        <v>80</v>
      </c>
      <c r="CG47" s="206" t="s">
        <v>80</v>
      </c>
      <c r="CH47" s="202" t="s">
        <v>80</v>
      </c>
    </row>
    <row r="48" spans="2:86" s="10" customFormat="1" x14ac:dyDescent="0.3">
      <c r="B48" s="201"/>
      <c r="C48" s="202"/>
      <c r="D48" s="202"/>
      <c r="E48" s="202"/>
      <c r="F48" s="202"/>
      <c r="G48" s="202"/>
      <c r="H48" s="202"/>
      <c r="I48" s="202"/>
      <c r="J48" s="202" t="s">
        <v>80</v>
      </c>
      <c r="K48" s="202" t="s">
        <v>80</v>
      </c>
      <c r="L48" s="206" t="s">
        <v>80</v>
      </c>
      <c r="M48" s="206" t="s">
        <v>80</v>
      </c>
      <c r="N48" s="206" t="s">
        <v>80</v>
      </c>
      <c r="O48" s="206"/>
      <c r="P48" s="206"/>
      <c r="Q48" s="206"/>
      <c r="R48" s="206"/>
      <c r="S48" s="206"/>
      <c r="T48" s="206"/>
      <c r="U48" s="206"/>
      <c r="V48" s="206" t="s">
        <v>80</v>
      </c>
      <c r="W48" s="206" t="s">
        <v>80</v>
      </c>
      <c r="X48" s="206"/>
      <c r="Y48" s="206"/>
      <c r="Z48" s="206"/>
      <c r="AA48" s="206"/>
      <c r="AB48" s="206"/>
      <c r="AC48" s="206"/>
      <c r="AD48" s="206"/>
      <c r="AE48" s="206"/>
      <c r="AF48" s="206"/>
      <c r="AG48" s="206"/>
      <c r="AH48" s="206"/>
      <c r="AI48" s="206"/>
      <c r="AJ48" s="206" t="s">
        <v>80</v>
      </c>
      <c r="AK48" s="206"/>
      <c r="AL48" s="206"/>
      <c r="AM48" s="206"/>
      <c r="AN48" s="206"/>
      <c r="AO48" s="206"/>
      <c r="AP48" s="206" t="s">
        <v>80</v>
      </c>
      <c r="AQ48" s="206" t="s">
        <v>80</v>
      </c>
      <c r="AR48" s="206" t="s">
        <v>80</v>
      </c>
      <c r="AS48" s="206" t="s">
        <v>80</v>
      </c>
      <c r="AT48" s="206" t="s">
        <v>80</v>
      </c>
      <c r="AU48" s="206" t="s">
        <v>80</v>
      </c>
      <c r="AV48" s="206"/>
      <c r="AW48" s="206"/>
      <c r="AX48" s="206"/>
      <c r="AY48" s="206"/>
      <c r="AZ48" s="206"/>
      <c r="BA48" s="206"/>
      <c r="BB48" s="206"/>
      <c r="BC48" s="206" t="s">
        <v>80</v>
      </c>
      <c r="BD48" s="206"/>
      <c r="BE48" s="206"/>
      <c r="BF48" s="206"/>
      <c r="BG48" s="206"/>
      <c r="BH48" s="206"/>
      <c r="BI48" s="206"/>
      <c r="BJ48" s="206"/>
      <c r="BK48" s="206"/>
      <c r="BL48" s="206"/>
      <c r="BM48" s="206"/>
      <c r="BN48" s="206"/>
      <c r="BO48" s="206"/>
      <c r="BP48" s="206"/>
      <c r="BQ48" s="202"/>
      <c r="BR48" s="210"/>
      <c r="BS48" s="210"/>
      <c r="BT48" s="210"/>
      <c r="BU48" s="210"/>
      <c r="BV48" s="210"/>
      <c r="BW48" s="210"/>
      <c r="BX48" s="162"/>
      <c r="BY48" s="210"/>
      <c r="BZ48" s="210"/>
      <c r="CA48" s="206" t="s">
        <v>80</v>
      </c>
      <c r="CB48" s="206" t="s">
        <v>80</v>
      </c>
      <c r="CC48" s="206" t="s">
        <v>80</v>
      </c>
      <c r="CD48" s="206" t="s">
        <v>80</v>
      </c>
      <c r="CE48" s="206" t="s">
        <v>80</v>
      </c>
      <c r="CF48" s="206" t="s">
        <v>80</v>
      </c>
      <c r="CG48" s="206" t="s">
        <v>80</v>
      </c>
      <c r="CH48" s="202" t="s">
        <v>80</v>
      </c>
    </row>
    <row r="49" spans="2:86" s="10" customFormat="1" x14ac:dyDescent="0.3">
      <c r="B49" s="201"/>
      <c r="C49" s="202"/>
      <c r="D49" s="202"/>
      <c r="E49" s="202"/>
      <c r="F49" s="202"/>
      <c r="G49" s="202"/>
      <c r="H49" s="202"/>
      <c r="I49" s="202"/>
      <c r="J49" s="202" t="s">
        <v>80</v>
      </c>
      <c r="K49" s="202" t="s">
        <v>80</v>
      </c>
      <c r="L49" s="206" t="s">
        <v>80</v>
      </c>
      <c r="M49" s="206" t="s">
        <v>80</v>
      </c>
      <c r="N49" s="206" t="s">
        <v>80</v>
      </c>
      <c r="O49" s="206"/>
      <c r="P49" s="206"/>
      <c r="Q49" s="206"/>
      <c r="R49" s="206"/>
      <c r="S49" s="206"/>
      <c r="T49" s="206"/>
      <c r="U49" s="206"/>
      <c r="V49" s="206" t="s">
        <v>80</v>
      </c>
      <c r="W49" s="206" t="s">
        <v>80</v>
      </c>
      <c r="X49" s="206"/>
      <c r="Y49" s="206"/>
      <c r="Z49" s="206"/>
      <c r="AA49" s="206"/>
      <c r="AB49" s="206"/>
      <c r="AC49" s="206"/>
      <c r="AD49" s="206"/>
      <c r="AE49" s="206"/>
      <c r="AF49" s="206"/>
      <c r="AG49" s="206"/>
      <c r="AH49" s="206"/>
      <c r="AI49" s="206"/>
      <c r="AJ49" s="206" t="s">
        <v>80</v>
      </c>
      <c r="AK49" s="206"/>
      <c r="AL49" s="206"/>
      <c r="AM49" s="206"/>
      <c r="AN49" s="206"/>
      <c r="AO49" s="206"/>
      <c r="AP49" s="206" t="s">
        <v>80</v>
      </c>
      <c r="AQ49" s="206" t="s">
        <v>80</v>
      </c>
      <c r="AR49" s="206" t="s">
        <v>80</v>
      </c>
      <c r="AS49" s="206" t="s">
        <v>80</v>
      </c>
      <c r="AT49" s="206" t="s">
        <v>80</v>
      </c>
      <c r="AU49" s="206" t="s">
        <v>80</v>
      </c>
      <c r="AV49" s="206"/>
      <c r="AW49" s="206"/>
      <c r="AX49" s="206"/>
      <c r="AY49" s="206"/>
      <c r="AZ49" s="206"/>
      <c r="BA49" s="206"/>
      <c r="BB49" s="206"/>
      <c r="BC49" s="206" t="s">
        <v>80</v>
      </c>
      <c r="BD49" s="206"/>
      <c r="BE49" s="206"/>
      <c r="BF49" s="206"/>
      <c r="BG49" s="206"/>
      <c r="BH49" s="206"/>
      <c r="BI49" s="206"/>
      <c r="BJ49" s="206"/>
      <c r="BK49" s="206"/>
      <c r="BL49" s="206"/>
      <c r="BM49" s="206"/>
      <c r="BN49" s="206"/>
      <c r="BO49" s="206"/>
      <c r="BP49" s="206"/>
      <c r="BQ49" s="202"/>
      <c r="BR49" s="210"/>
      <c r="BS49" s="210"/>
      <c r="BT49" s="210"/>
      <c r="BU49" s="210"/>
      <c r="BV49" s="210"/>
      <c r="BW49" s="210"/>
      <c r="BX49" s="162"/>
      <c r="BY49" s="210"/>
      <c r="BZ49" s="210"/>
      <c r="CA49" s="206" t="s">
        <v>80</v>
      </c>
      <c r="CB49" s="206" t="s">
        <v>80</v>
      </c>
      <c r="CC49" s="206" t="s">
        <v>80</v>
      </c>
      <c r="CD49" s="206" t="s">
        <v>80</v>
      </c>
      <c r="CE49" s="206" t="s">
        <v>80</v>
      </c>
      <c r="CF49" s="206" t="s">
        <v>80</v>
      </c>
      <c r="CG49" s="206" t="s">
        <v>80</v>
      </c>
      <c r="CH49" s="202" t="s">
        <v>80</v>
      </c>
    </row>
    <row r="50" spans="2:86" s="10" customFormat="1" x14ac:dyDescent="0.3">
      <c r="B50" s="201"/>
      <c r="C50" s="202"/>
      <c r="D50" s="202"/>
      <c r="E50" s="202"/>
      <c r="F50" s="202"/>
      <c r="G50" s="202"/>
      <c r="H50" s="202"/>
      <c r="I50" s="202"/>
      <c r="J50" s="202" t="s">
        <v>80</v>
      </c>
      <c r="K50" s="202" t="s">
        <v>80</v>
      </c>
      <c r="L50" s="206" t="s">
        <v>80</v>
      </c>
      <c r="M50" s="206" t="s">
        <v>80</v>
      </c>
      <c r="N50" s="206" t="s">
        <v>80</v>
      </c>
      <c r="O50" s="206"/>
      <c r="P50" s="206"/>
      <c r="Q50" s="206"/>
      <c r="R50" s="206"/>
      <c r="S50" s="206"/>
      <c r="T50" s="206"/>
      <c r="U50" s="206"/>
      <c r="V50" s="206" t="s">
        <v>80</v>
      </c>
      <c r="W50" s="206" t="s">
        <v>80</v>
      </c>
      <c r="X50" s="206"/>
      <c r="Y50" s="206"/>
      <c r="Z50" s="206"/>
      <c r="AA50" s="206"/>
      <c r="AB50" s="206"/>
      <c r="AC50" s="206"/>
      <c r="AD50" s="206"/>
      <c r="AE50" s="206"/>
      <c r="AF50" s="206"/>
      <c r="AG50" s="206"/>
      <c r="AH50" s="206"/>
      <c r="AI50" s="206"/>
      <c r="AJ50" s="206" t="s">
        <v>80</v>
      </c>
      <c r="AK50" s="206"/>
      <c r="AL50" s="206"/>
      <c r="AM50" s="206"/>
      <c r="AN50" s="206"/>
      <c r="AO50" s="206"/>
      <c r="AP50" s="206" t="s">
        <v>80</v>
      </c>
      <c r="AQ50" s="206" t="s">
        <v>80</v>
      </c>
      <c r="AR50" s="206" t="s">
        <v>80</v>
      </c>
      <c r="AS50" s="206" t="s">
        <v>80</v>
      </c>
      <c r="AT50" s="206" t="s">
        <v>80</v>
      </c>
      <c r="AU50" s="206" t="s">
        <v>80</v>
      </c>
      <c r="AV50" s="206"/>
      <c r="AW50" s="206"/>
      <c r="AX50" s="206"/>
      <c r="AY50" s="206"/>
      <c r="AZ50" s="206"/>
      <c r="BA50" s="206"/>
      <c r="BB50" s="206"/>
      <c r="BC50" s="206" t="s">
        <v>80</v>
      </c>
      <c r="BD50" s="206"/>
      <c r="BE50" s="206"/>
      <c r="BF50" s="206"/>
      <c r="BG50" s="206"/>
      <c r="BH50" s="206"/>
      <c r="BI50" s="206"/>
      <c r="BJ50" s="206"/>
      <c r="BK50" s="206"/>
      <c r="BL50" s="206"/>
      <c r="BM50" s="206"/>
      <c r="BN50" s="206"/>
      <c r="BO50" s="206"/>
      <c r="BP50" s="206"/>
      <c r="BQ50" s="202"/>
      <c r="BR50" s="210"/>
      <c r="BS50" s="210"/>
      <c r="BT50" s="210"/>
      <c r="BU50" s="210"/>
      <c r="BV50" s="210"/>
      <c r="BW50" s="210"/>
      <c r="BX50" s="162"/>
      <c r="BY50" s="210"/>
      <c r="BZ50" s="210"/>
      <c r="CA50" s="206" t="s">
        <v>80</v>
      </c>
      <c r="CB50" s="206" t="s">
        <v>80</v>
      </c>
      <c r="CC50" s="206" t="s">
        <v>80</v>
      </c>
      <c r="CD50" s="206" t="s">
        <v>80</v>
      </c>
      <c r="CE50" s="206" t="s">
        <v>80</v>
      </c>
      <c r="CF50" s="206" t="s">
        <v>80</v>
      </c>
      <c r="CG50" s="206" t="s">
        <v>80</v>
      </c>
      <c r="CH50" s="202" t="s">
        <v>80</v>
      </c>
    </row>
    <row r="51" spans="2:86" s="10" customFormat="1" x14ac:dyDescent="0.3">
      <c r="B51" s="201"/>
      <c r="C51" s="202"/>
      <c r="D51" s="202"/>
      <c r="E51" s="202"/>
      <c r="F51" s="202"/>
      <c r="G51" s="202"/>
      <c r="H51" s="202"/>
      <c r="I51" s="202"/>
      <c r="J51" s="202" t="s">
        <v>80</v>
      </c>
      <c r="K51" s="202" t="s">
        <v>80</v>
      </c>
      <c r="L51" s="206" t="s">
        <v>80</v>
      </c>
      <c r="M51" s="206" t="s">
        <v>80</v>
      </c>
      <c r="N51" s="206" t="s">
        <v>80</v>
      </c>
      <c r="O51" s="206"/>
      <c r="P51" s="206"/>
      <c r="Q51" s="206"/>
      <c r="R51" s="206"/>
      <c r="S51" s="206"/>
      <c r="T51" s="206"/>
      <c r="U51" s="206"/>
      <c r="V51" s="206" t="s">
        <v>80</v>
      </c>
      <c r="W51" s="206" t="s">
        <v>80</v>
      </c>
      <c r="X51" s="206"/>
      <c r="Y51" s="206"/>
      <c r="Z51" s="206"/>
      <c r="AA51" s="206"/>
      <c r="AB51" s="206"/>
      <c r="AC51" s="206"/>
      <c r="AD51" s="206"/>
      <c r="AE51" s="206"/>
      <c r="AF51" s="206"/>
      <c r="AG51" s="206"/>
      <c r="AH51" s="206"/>
      <c r="AI51" s="206"/>
      <c r="AJ51" s="206" t="s">
        <v>80</v>
      </c>
      <c r="AK51" s="206"/>
      <c r="AL51" s="206"/>
      <c r="AM51" s="206"/>
      <c r="AN51" s="206"/>
      <c r="AO51" s="206"/>
      <c r="AP51" s="206" t="s">
        <v>80</v>
      </c>
      <c r="AQ51" s="206" t="s">
        <v>80</v>
      </c>
      <c r="AR51" s="206" t="s">
        <v>80</v>
      </c>
      <c r="AS51" s="206" t="s">
        <v>80</v>
      </c>
      <c r="AT51" s="206" t="s">
        <v>80</v>
      </c>
      <c r="AU51" s="206" t="s">
        <v>80</v>
      </c>
      <c r="AV51" s="206"/>
      <c r="AW51" s="206"/>
      <c r="AX51" s="206"/>
      <c r="AY51" s="206"/>
      <c r="AZ51" s="206"/>
      <c r="BA51" s="206"/>
      <c r="BB51" s="206"/>
      <c r="BC51" s="206" t="s">
        <v>80</v>
      </c>
      <c r="BD51" s="206"/>
      <c r="BE51" s="206"/>
      <c r="BF51" s="206"/>
      <c r="BG51" s="206"/>
      <c r="BH51" s="206"/>
      <c r="BI51" s="206"/>
      <c r="BJ51" s="206"/>
      <c r="BK51" s="206"/>
      <c r="BL51" s="206"/>
      <c r="BM51" s="206"/>
      <c r="BN51" s="206"/>
      <c r="BO51" s="206"/>
      <c r="BP51" s="206"/>
      <c r="BQ51" s="202"/>
      <c r="BR51" s="210"/>
      <c r="BS51" s="210"/>
      <c r="BT51" s="210"/>
      <c r="BU51" s="210"/>
      <c r="BV51" s="210"/>
      <c r="BW51" s="210"/>
      <c r="BX51" s="162"/>
      <c r="BY51" s="210"/>
      <c r="BZ51" s="210"/>
      <c r="CA51" s="206" t="s">
        <v>80</v>
      </c>
      <c r="CB51" s="206" t="s">
        <v>80</v>
      </c>
      <c r="CC51" s="206" t="s">
        <v>80</v>
      </c>
      <c r="CD51" s="206" t="s">
        <v>80</v>
      </c>
      <c r="CE51" s="206" t="s">
        <v>80</v>
      </c>
      <c r="CF51" s="206" t="s">
        <v>80</v>
      </c>
      <c r="CG51" s="206" t="s">
        <v>80</v>
      </c>
      <c r="CH51" s="202" t="s">
        <v>80</v>
      </c>
    </row>
    <row r="52" spans="2:86" s="10" customFormat="1" x14ac:dyDescent="0.3">
      <c r="B52" s="201"/>
      <c r="C52" s="202"/>
      <c r="D52" s="202"/>
      <c r="E52" s="202"/>
      <c r="F52" s="202"/>
      <c r="G52" s="202"/>
      <c r="H52" s="202"/>
      <c r="I52" s="202"/>
      <c r="J52" s="202" t="s">
        <v>80</v>
      </c>
      <c r="K52" s="202" t="s">
        <v>80</v>
      </c>
      <c r="L52" s="206" t="s">
        <v>80</v>
      </c>
      <c r="M52" s="206" t="s">
        <v>80</v>
      </c>
      <c r="N52" s="206" t="s">
        <v>80</v>
      </c>
      <c r="O52" s="206"/>
      <c r="P52" s="206"/>
      <c r="Q52" s="206"/>
      <c r="R52" s="206"/>
      <c r="S52" s="206"/>
      <c r="T52" s="206"/>
      <c r="U52" s="206"/>
      <c r="V52" s="206" t="s">
        <v>80</v>
      </c>
      <c r="W52" s="206" t="s">
        <v>80</v>
      </c>
      <c r="X52" s="206"/>
      <c r="Y52" s="206"/>
      <c r="Z52" s="206"/>
      <c r="AA52" s="206"/>
      <c r="AB52" s="206"/>
      <c r="AC52" s="206"/>
      <c r="AD52" s="206"/>
      <c r="AE52" s="206"/>
      <c r="AF52" s="206"/>
      <c r="AG52" s="206"/>
      <c r="AH52" s="206"/>
      <c r="AI52" s="206"/>
      <c r="AJ52" s="206" t="s">
        <v>80</v>
      </c>
      <c r="AK52" s="206"/>
      <c r="AL52" s="206"/>
      <c r="AM52" s="206"/>
      <c r="AN52" s="206"/>
      <c r="AO52" s="206"/>
      <c r="AP52" s="206" t="s">
        <v>80</v>
      </c>
      <c r="AQ52" s="206" t="s">
        <v>80</v>
      </c>
      <c r="AR52" s="206" t="s">
        <v>80</v>
      </c>
      <c r="AS52" s="206" t="s">
        <v>80</v>
      </c>
      <c r="AT52" s="206" t="s">
        <v>80</v>
      </c>
      <c r="AU52" s="206" t="s">
        <v>80</v>
      </c>
      <c r="AV52" s="206"/>
      <c r="AW52" s="206"/>
      <c r="AX52" s="206"/>
      <c r="AY52" s="206"/>
      <c r="AZ52" s="206"/>
      <c r="BA52" s="206"/>
      <c r="BB52" s="206"/>
      <c r="BC52" s="206" t="s">
        <v>80</v>
      </c>
      <c r="BD52" s="206"/>
      <c r="BE52" s="206"/>
      <c r="BF52" s="206"/>
      <c r="BG52" s="206"/>
      <c r="BH52" s="206"/>
      <c r="BI52" s="206"/>
      <c r="BJ52" s="206"/>
      <c r="BK52" s="206"/>
      <c r="BL52" s="206"/>
      <c r="BM52" s="206"/>
      <c r="BN52" s="206"/>
      <c r="BO52" s="206"/>
      <c r="BP52" s="206"/>
      <c r="BQ52" s="202"/>
      <c r="BR52" s="210"/>
      <c r="BS52" s="210"/>
      <c r="BT52" s="210"/>
      <c r="BU52" s="210"/>
      <c r="BV52" s="210"/>
      <c r="BW52" s="210"/>
      <c r="BX52" s="162"/>
      <c r="BY52" s="210"/>
      <c r="BZ52" s="210"/>
      <c r="CA52" s="206" t="s">
        <v>80</v>
      </c>
      <c r="CB52" s="206" t="s">
        <v>80</v>
      </c>
      <c r="CC52" s="206" t="s">
        <v>80</v>
      </c>
      <c r="CD52" s="206" t="s">
        <v>80</v>
      </c>
      <c r="CE52" s="206" t="s">
        <v>80</v>
      </c>
      <c r="CF52" s="206" t="s">
        <v>80</v>
      </c>
      <c r="CG52" s="206" t="s">
        <v>80</v>
      </c>
      <c r="CH52" s="202" t="s">
        <v>80</v>
      </c>
    </row>
    <row r="53" spans="2:86" s="10" customFormat="1" x14ac:dyDescent="0.3">
      <c r="B53" s="201"/>
      <c r="C53" s="202"/>
      <c r="D53" s="202"/>
      <c r="E53" s="202"/>
      <c r="F53" s="202"/>
      <c r="G53" s="202"/>
      <c r="H53" s="202"/>
      <c r="I53" s="202"/>
      <c r="J53" s="202" t="s">
        <v>80</v>
      </c>
      <c r="K53" s="202" t="s">
        <v>80</v>
      </c>
      <c r="L53" s="206" t="s">
        <v>80</v>
      </c>
      <c r="M53" s="206" t="s">
        <v>80</v>
      </c>
      <c r="N53" s="206" t="s">
        <v>80</v>
      </c>
      <c r="O53" s="206"/>
      <c r="P53" s="206"/>
      <c r="Q53" s="206"/>
      <c r="R53" s="206"/>
      <c r="S53" s="206"/>
      <c r="T53" s="206"/>
      <c r="U53" s="206"/>
      <c r="V53" s="206" t="s">
        <v>80</v>
      </c>
      <c r="W53" s="206" t="s">
        <v>80</v>
      </c>
      <c r="X53" s="206"/>
      <c r="Y53" s="206"/>
      <c r="Z53" s="206"/>
      <c r="AA53" s="206"/>
      <c r="AB53" s="206"/>
      <c r="AC53" s="206"/>
      <c r="AD53" s="206"/>
      <c r="AE53" s="206"/>
      <c r="AF53" s="206"/>
      <c r="AG53" s="206"/>
      <c r="AH53" s="206"/>
      <c r="AI53" s="206"/>
      <c r="AJ53" s="206" t="s">
        <v>80</v>
      </c>
      <c r="AK53" s="206"/>
      <c r="AL53" s="206"/>
      <c r="AM53" s="206"/>
      <c r="AN53" s="206"/>
      <c r="AO53" s="206"/>
      <c r="AP53" s="206" t="s">
        <v>80</v>
      </c>
      <c r="AQ53" s="206" t="s">
        <v>80</v>
      </c>
      <c r="AR53" s="206" t="s">
        <v>80</v>
      </c>
      <c r="AS53" s="206" t="s">
        <v>80</v>
      </c>
      <c r="AT53" s="206" t="s">
        <v>80</v>
      </c>
      <c r="AU53" s="206" t="s">
        <v>80</v>
      </c>
      <c r="AV53" s="206"/>
      <c r="AW53" s="206"/>
      <c r="AX53" s="206"/>
      <c r="AY53" s="206"/>
      <c r="AZ53" s="206"/>
      <c r="BA53" s="206"/>
      <c r="BB53" s="206"/>
      <c r="BC53" s="206" t="s">
        <v>80</v>
      </c>
      <c r="BD53" s="206"/>
      <c r="BE53" s="206"/>
      <c r="BF53" s="206"/>
      <c r="BG53" s="206"/>
      <c r="BH53" s="206"/>
      <c r="BI53" s="206"/>
      <c r="BJ53" s="206"/>
      <c r="BK53" s="206"/>
      <c r="BL53" s="206"/>
      <c r="BM53" s="206"/>
      <c r="BN53" s="206"/>
      <c r="BO53" s="206"/>
      <c r="BP53" s="206"/>
      <c r="BQ53" s="202"/>
      <c r="BR53" s="210"/>
      <c r="BS53" s="210"/>
      <c r="BT53" s="210"/>
      <c r="BU53" s="210"/>
      <c r="BV53" s="210"/>
      <c r="BW53" s="210"/>
      <c r="BX53" s="162"/>
      <c r="BY53" s="210"/>
      <c r="BZ53" s="210"/>
      <c r="CA53" s="206" t="s">
        <v>80</v>
      </c>
      <c r="CB53" s="206" t="s">
        <v>80</v>
      </c>
      <c r="CC53" s="206" t="s">
        <v>80</v>
      </c>
      <c r="CD53" s="206" t="s">
        <v>80</v>
      </c>
      <c r="CE53" s="206" t="s">
        <v>80</v>
      </c>
      <c r="CF53" s="206" t="s">
        <v>80</v>
      </c>
      <c r="CG53" s="206" t="s">
        <v>80</v>
      </c>
      <c r="CH53" s="202" t="s">
        <v>80</v>
      </c>
    </row>
    <row r="54" spans="2:86" s="10" customFormat="1" x14ac:dyDescent="0.3">
      <c r="B54" s="201"/>
      <c r="C54" s="202"/>
      <c r="D54" s="202"/>
      <c r="E54" s="202"/>
      <c r="F54" s="202"/>
      <c r="G54" s="202"/>
      <c r="H54" s="202"/>
      <c r="I54" s="202"/>
      <c r="J54" s="202" t="s">
        <v>80</v>
      </c>
      <c r="K54" s="202" t="s">
        <v>80</v>
      </c>
      <c r="L54" s="206" t="s">
        <v>80</v>
      </c>
      <c r="M54" s="206" t="s">
        <v>80</v>
      </c>
      <c r="N54" s="206" t="s">
        <v>80</v>
      </c>
      <c r="O54" s="206"/>
      <c r="P54" s="206"/>
      <c r="Q54" s="206"/>
      <c r="R54" s="206"/>
      <c r="S54" s="206"/>
      <c r="T54" s="206"/>
      <c r="U54" s="206"/>
      <c r="V54" s="206" t="s">
        <v>80</v>
      </c>
      <c r="W54" s="206" t="s">
        <v>80</v>
      </c>
      <c r="X54" s="206"/>
      <c r="Y54" s="206"/>
      <c r="Z54" s="206"/>
      <c r="AA54" s="206"/>
      <c r="AB54" s="206"/>
      <c r="AC54" s="206"/>
      <c r="AD54" s="206"/>
      <c r="AE54" s="206"/>
      <c r="AF54" s="206"/>
      <c r="AG54" s="206"/>
      <c r="AH54" s="206"/>
      <c r="AI54" s="206"/>
      <c r="AJ54" s="206" t="s">
        <v>80</v>
      </c>
      <c r="AK54" s="206"/>
      <c r="AL54" s="206"/>
      <c r="AM54" s="206"/>
      <c r="AN54" s="206"/>
      <c r="AO54" s="206"/>
      <c r="AP54" s="206" t="s">
        <v>80</v>
      </c>
      <c r="AQ54" s="206" t="s">
        <v>80</v>
      </c>
      <c r="AR54" s="206" t="s">
        <v>80</v>
      </c>
      <c r="AS54" s="206" t="s">
        <v>80</v>
      </c>
      <c r="AT54" s="206" t="s">
        <v>80</v>
      </c>
      <c r="AU54" s="206" t="s">
        <v>80</v>
      </c>
      <c r="AV54" s="206"/>
      <c r="AW54" s="206"/>
      <c r="AX54" s="206"/>
      <c r="AY54" s="206"/>
      <c r="AZ54" s="206"/>
      <c r="BA54" s="206"/>
      <c r="BB54" s="206"/>
      <c r="BC54" s="206" t="s">
        <v>80</v>
      </c>
      <c r="BD54" s="206"/>
      <c r="BE54" s="206"/>
      <c r="BF54" s="206"/>
      <c r="BG54" s="206"/>
      <c r="BH54" s="206"/>
      <c r="BI54" s="206"/>
      <c r="BJ54" s="206"/>
      <c r="BK54" s="206"/>
      <c r="BL54" s="206"/>
      <c r="BM54" s="206"/>
      <c r="BN54" s="206"/>
      <c r="BO54" s="206"/>
      <c r="BP54" s="206"/>
      <c r="BQ54" s="202"/>
      <c r="BR54" s="210"/>
      <c r="BS54" s="210"/>
      <c r="BT54" s="210"/>
      <c r="BU54" s="210"/>
      <c r="BV54" s="210"/>
      <c r="BW54" s="210"/>
      <c r="BX54" s="162"/>
      <c r="BY54" s="210"/>
      <c r="BZ54" s="210"/>
      <c r="CA54" s="206" t="s">
        <v>80</v>
      </c>
      <c r="CB54" s="206" t="s">
        <v>80</v>
      </c>
      <c r="CC54" s="206" t="s">
        <v>80</v>
      </c>
      <c r="CD54" s="206" t="s">
        <v>80</v>
      </c>
      <c r="CE54" s="206" t="s">
        <v>80</v>
      </c>
      <c r="CF54" s="206" t="s">
        <v>80</v>
      </c>
      <c r="CG54" s="206" t="s">
        <v>80</v>
      </c>
      <c r="CH54" s="202" t="s">
        <v>80</v>
      </c>
    </row>
    <row r="55" spans="2:86" s="10" customFormat="1" x14ac:dyDescent="0.3">
      <c r="B55" s="201"/>
      <c r="C55" s="202"/>
      <c r="D55" s="202"/>
      <c r="E55" s="202"/>
      <c r="F55" s="202"/>
      <c r="G55" s="202"/>
      <c r="H55" s="202"/>
      <c r="I55" s="202"/>
      <c r="J55" s="202" t="s">
        <v>80</v>
      </c>
      <c r="K55" s="202" t="s">
        <v>80</v>
      </c>
      <c r="L55" s="206" t="s">
        <v>80</v>
      </c>
      <c r="M55" s="206" t="s">
        <v>80</v>
      </c>
      <c r="N55" s="206" t="s">
        <v>80</v>
      </c>
      <c r="O55" s="206"/>
      <c r="P55" s="206"/>
      <c r="Q55" s="206"/>
      <c r="R55" s="206"/>
      <c r="S55" s="206"/>
      <c r="T55" s="206"/>
      <c r="U55" s="206"/>
      <c r="V55" s="206" t="s">
        <v>80</v>
      </c>
      <c r="W55" s="206" t="s">
        <v>80</v>
      </c>
      <c r="X55" s="206"/>
      <c r="Y55" s="206"/>
      <c r="Z55" s="206"/>
      <c r="AA55" s="206"/>
      <c r="AB55" s="206"/>
      <c r="AC55" s="206"/>
      <c r="AD55" s="206"/>
      <c r="AE55" s="206"/>
      <c r="AF55" s="206"/>
      <c r="AG55" s="206"/>
      <c r="AH55" s="206"/>
      <c r="AI55" s="206"/>
      <c r="AJ55" s="206" t="s">
        <v>80</v>
      </c>
      <c r="AK55" s="206"/>
      <c r="AL55" s="206"/>
      <c r="AM55" s="206"/>
      <c r="AN55" s="206"/>
      <c r="AO55" s="206"/>
      <c r="AP55" s="206" t="s">
        <v>80</v>
      </c>
      <c r="AQ55" s="206" t="s">
        <v>80</v>
      </c>
      <c r="AR55" s="206" t="s">
        <v>80</v>
      </c>
      <c r="AS55" s="206" t="s">
        <v>80</v>
      </c>
      <c r="AT55" s="206" t="s">
        <v>80</v>
      </c>
      <c r="AU55" s="206" t="s">
        <v>80</v>
      </c>
      <c r="AV55" s="206"/>
      <c r="AW55" s="206"/>
      <c r="AX55" s="206"/>
      <c r="AY55" s="206"/>
      <c r="AZ55" s="206"/>
      <c r="BA55" s="206"/>
      <c r="BB55" s="206"/>
      <c r="BC55" s="206" t="s">
        <v>80</v>
      </c>
      <c r="BD55" s="206"/>
      <c r="BE55" s="206"/>
      <c r="BF55" s="206"/>
      <c r="BG55" s="206"/>
      <c r="BH55" s="206"/>
      <c r="BI55" s="206"/>
      <c r="BJ55" s="206"/>
      <c r="BK55" s="206"/>
      <c r="BL55" s="206"/>
      <c r="BM55" s="206"/>
      <c r="BN55" s="206"/>
      <c r="BO55" s="206"/>
      <c r="BP55" s="206"/>
      <c r="BQ55" s="202"/>
      <c r="BR55" s="210"/>
      <c r="BS55" s="210"/>
      <c r="BT55" s="210"/>
      <c r="BU55" s="210"/>
      <c r="BV55" s="210"/>
      <c r="BW55" s="210"/>
      <c r="BX55" s="162"/>
      <c r="BY55" s="210"/>
      <c r="BZ55" s="210"/>
      <c r="CA55" s="206" t="s">
        <v>80</v>
      </c>
      <c r="CB55" s="206" t="s">
        <v>80</v>
      </c>
      <c r="CC55" s="206" t="s">
        <v>80</v>
      </c>
      <c r="CD55" s="206" t="s">
        <v>80</v>
      </c>
      <c r="CE55" s="206" t="s">
        <v>80</v>
      </c>
      <c r="CF55" s="206" t="s">
        <v>80</v>
      </c>
      <c r="CG55" s="206" t="s">
        <v>80</v>
      </c>
      <c r="CH55" s="202" t="s">
        <v>80</v>
      </c>
    </row>
    <row r="57" spans="2:86" x14ac:dyDescent="0.3">
      <c r="C57" s="211"/>
      <c r="D57" s="211"/>
      <c r="E57" s="49"/>
      <c r="F57" s="49"/>
    </row>
  </sheetData>
  <sheetProtection algorithmName="SHA-512" hashValue="SsWqy1kPf74IP5YPIQpmNQE/uiAY6mLkXPgJuSkqKvD2GR9SDrHJZhDVWay+Rwt6rn+fNLVgX7fFqonSsFpuGA==" saltValue="nAVAqioNCo2oftfGJ7xGP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28" priority="23">
      <formula>LEN(TRIM(B14))&gt;0</formula>
    </cfRule>
  </conditionalFormatting>
  <conditionalFormatting sqref="C5:C6">
    <cfRule type="cellIs" dxfId="127" priority="24" operator="equal">
      <formula>0</formula>
    </cfRule>
  </conditionalFormatting>
  <conditionalFormatting sqref="C14:E21 C22:CD22 C23:CH55 G14:K14 G15:CD21 AK14:AQ14 BQ14:CH14 AP15:BP22 CE15:CH22">
    <cfRule type="expression" dxfId="126" priority="22">
      <formula>NOT($B14="")</formula>
    </cfRule>
  </conditionalFormatting>
  <conditionalFormatting sqref="D14:D55">
    <cfRule type="expression" dxfId="125" priority="21">
      <formula>NOT($C14="Other")</formula>
    </cfRule>
  </conditionalFormatting>
  <conditionalFormatting sqref="D12:F12 G14:K14 AK14:AQ14 BQ14:CH14 B14:E21 G15:CD21 AP15:BP22 CE15:CH22 B22:CD22 B23:CH55">
    <cfRule type="expression" dxfId="124" priority="8">
      <formula>AND(NOT($C$9=""),NOT($C$10=""),SUM($C$9:$C$10)=0)</formula>
    </cfRule>
  </conditionalFormatting>
  <conditionalFormatting sqref="F14:F21">
    <cfRule type="expression" dxfId="123" priority="5">
      <formula>AND(NOT($C$9=""),NOT($C$10=""),SUM($C$9:$C$10)=0)</formula>
    </cfRule>
    <cfRule type="expression" dxfId="122" priority="7">
      <formula>NOT($B14="")</formula>
    </cfRule>
  </conditionalFormatting>
  <conditionalFormatting sqref="F14:F55">
    <cfRule type="expression" dxfId="121" priority="6">
      <formula>NOT($E14="Other")</formula>
    </cfRule>
  </conditionalFormatting>
  <conditionalFormatting sqref="I14:I55">
    <cfRule type="expression" dxfId="120" priority="19">
      <formula>NOT($H14="Yes")</formula>
    </cfRule>
  </conditionalFormatting>
  <conditionalFormatting sqref="L14:AJ14">
    <cfRule type="expression" dxfId="119" priority="3">
      <formula>AND(NOT($C$9=""),NOT($C$10=""),SUM($C$9:$C$10)=0)</formula>
    </cfRule>
    <cfRule type="expression" dxfId="118" priority="4">
      <formula>NOT($B14="")</formula>
    </cfRule>
  </conditionalFormatting>
  <conditionalFormatting sqref="AL14:AL55">
    <cfRule type="expression" dxfId="117" priority="18">
      <formula>NOT(OR($AK14="Calculated/Modeled"))</formula>
    </cfRule>
  </conditionalFormatting>
  <conditionalFormatting sqref="AM14:AM55">
    <cfRule type="expression" dxfId="116" priority="17">
      <formula>NOT($AK14="Measured")</formula>
    </cfRule>
  </conditionalFormatting>
  <conditionalFormatting sqref="AO14:AO55">
    <cfRule type="expression" dxfId="115" priority="14">
      <formula>NOT($AN14="Yes")</formula>
    </cfRule>
  </conditionalFormatting>
  <conditionalFormatting sqref="AR14:BP14">
    <cfRule type="expression" dxfId="114" priority="1">
      <formula>AND(NOT($C$9=""),NOT($C$10=""),SUM($C$9:$C$10)=0)</formula>
    </cfRule>
    <cfRule type="expression" dxfId="113" priority="2">
      <formula>NOT($B14="")</formula>
    </cfRule>
  </conditionalFormatting>
  <conditionalFormatting sqref="BR14:BR55">
    <cfRule type="expression" dxfId="112" priority="13">
      <formula>NOT($BQ14="Yes")</formula>
    </cfRule>
  </conditionalFormatting>
  <conditionalFormatting sqref="BS14:BS55">
    <cfRule type="expression" dxfId="111" priority="12">
      <formula>NOT($BQ14="No")</formula>
    </cfRule>
  </conditionalFormatting>
  <conditionalFormatting sqref="BU14:BU55">
    <cfRule type="expression" dxfId="110" priority="11">
      <formula>NOT($BT14="No")</formula>
    </cfRule>
  </conditionalFormatting>
  <conditionalFormatting sqref="BW14:BW55">
    <cfRule type="expression" dxfId="109" priority="10">
      <formula>NOT($BV14="No")</formula>
    </cfRule>
  </conditionalFormatting>
  <conditionalFormatting sqref="BY14:BY55">
    <cfRule type="expression" dxfId="108" priority="9">
      <formula>NOT($BX14="Yes")</formula>
    </cfRule>
  </conditionalFormatting>
  <dataValidations count="7">
    <dataValidation type="list" allowBlank="1" showInputMessage="1" showErrorMessage="1" sqref="BT14:BT55 BX14:BX55 BV14:BV55 AN14:AN55 BQ14:BQ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U1" workbookViewId="0">
      <selection activeCell="AF15" sqref="AF15"/>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9" t="s">
        <v>601</v>
      </c>
      <c r="C1" s="149"/>
      <c r="D1" s="38"/>
    </row>
    <row r="2" spans="2:101" ht="18" customHeight="1" x14ac:dyDescent="0.3">
      <c r="B2" s="149"/>
      <c r="C2" s="149"/>
      <c r="D2" s="38"/>
    </row>
    <row r="4" spans="2:101" ht="15.6" x14ac:dyDescent="0.3">
      <c r="B4" s="40" t="s">
        <v>400</v>
      </c>
    </row>
    <row r="5" spans="2:101" x14ac:dyDescent="0.3">
      <c r="B5" s="110" t="s">
        <v>401</v>
      </c>
      <c r="C5" s="111" t="str">
        <f>Facility!C4</f>
        <v>Appalachia Midstream Services, LLC</v>
      </c>
    </row>
    <row r="6" spans="2:101" x14ac:dyDescent="0.3">
      <c r="B6" s="110" t="s">
        <v>14</v>
      </c>
      <c r="C6" s="111" t="str">
        <f>Facility!C21</f>
        <v>Rattlesnake Hill Compressor Station</v>
      </c>
    </row>
    <row r="7" spans="2:101" x14ac:dyDescent="0.3">
      <c r="C7" s="10"/>
    </row>
    <row r="8" spans="2:101" ht="15.6" x14ac:dyDescent="0.3">
      <c r="B8" s="40" t="s">
        <v>517</v>
      </c>
      <c r="C8" s="10"/>
    </row>
    <row r="9" spans="2:101" x14ac:dyDescent="0.3">
      <c r="B9" s="212" t="s">
        <v>602</v>
      </c>
      <c r="C9" s="213">
        <v>5</v>
      </c>
    </row>
    <row r="10" spans="2:101" x14ac:dyDescent="0.3">
      <c r="B10" s="214"/>
      <c r="C10" s="215"/>
    </row>
    <row r="11" spans="2:101" ht="15.6" x14ac:dyDescent="0.3">
      <c r="B11" s="40" t="s">
        <v>603</v>
      </c>
      <c r="D11" s="216" t="s">
        <v>521</v>
      </c>
      <c r="E11" s="216"/>
      <c r="F11" s="216"/>
      <c r="AI11" s="129"/>
      <c r="AJ11" s="160"/>
      <c r="BP11" s="129"/>
      <c r="CC11" s="160"/>
      <c r="CF11" s="112"/>
    </row>
    <row r="12" spans="2:101" ht="15" customHeight="1" x14ac:dyDescent="0.3">
      <c r="B12" s="158" t="s">
        <v>604</v>
      </c>
      <c r="C12" s="158" t="s">
        <v>605</v>
      </c>
      <c r="D12" s="158" t="s">
        <v>606</v>
      </c>
      <c r="E12" s="185" t="s">
        <v>523</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524</v>
      </c>
      <c r="AG12" s="186"/>
      <c r="AH12" s="187"/>
      <c r="AI12" s="217" t="s">
        <v>525</v>
      </c>
      <c r="AJ12" s="218"/>
      <c r="AK12" s="218"/>
      <c r="AL12" s="218"/>
      <c r="AM12" s="219" t="s">
        <v>526</v>
      </c>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20" t="s">
        <v>527</v>
      </c>
      <c r="BO12" s="220"/>
      <c r="BP12" s="220"/>
      <c r="BQ12" s="220"/>
      <c r="BR12" s="220"/>
      <c r="BS12" s="220"/>
      <c r="BT12" s="220"/>
      <c r="BU12" s="221" t="s">
        <v>528</v>
      </c>
      <c r="BV12" s="221"/>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row>
    <row r="13" spans="2:101" ht="74.25" customHeight="1" x14ac:dyDescent="0.3">
      <c r="B13" s="158"/>
      <c r="C13" s="158"/>
      <c r="D13" s="158"/>
      <c r="E13" s="197" t="s">
        <v>537</v>
      </c>
      <c r="F13" s="197" t="s">
        <v>538</v>
      </c>
      <c r="G13" s="197" t="s">
        <v>539</v>
      </c>
      <c r="H13" s="197" t="s">
        <v>540</v>
      </c>
      <c r="I13" s="197" t="s">
        <v>541</v>
      </c>
      <c r="J13" s="197" t="s">
        <v>542</v>
      </c>
      <c r="K13" s="197" t="s">
        <v>543</v>
      </c>
      <c r="L13" s="197" t="s">
        <v>544</v>
      </c>
      <c r="M13" s="197" t="s">
        <v>545</v>
      </c>
      <c r="N13" s="197" t="s">
        <v>546</v>
      </c>
      <c r="O13" s="197" t="s">
        <v>547</v>
      </c>
      <c r="P13" s="197" t="s">
        <v>548</v>
      </c>
      <c r="Q13" s="197" t="s">
        <v>569</v>
      </c>
      <c r="R13" s="197" t="s">
        <v>550</v>
      </c>
      <c r="S13" s="197" t="s">
        <v>551</v>
      </c>
      <c r="T13" s="197" t="s">
        <v>552</v>
      </c>
      <c r="U13" s="197" t="s">
        <v>553</v>
      </c>
      <c r="V13" s="197" t="s">
        <v>554</v>
      </c>
      <c r="W13" s="197" t="s">
        <v>607</v>
      </c>
      <c r="X13" s="197" t="s">
        <v>556</v>
      </c>
      <c r="Y13" s="197" t="s">
        <v>557</v>
      </c>
      <c r="Z13" s="197" t="s">
        <v>558</v>
      </c>
      <c r="AA13" s="197" t="s">
        <v>559</v>
      </c>
      <c r="AB13" s="197" t="s">
        <v>560</v>
      </c>
      <c r="AC13" s="197" t="s">
        <v>561</v>
      </c>
      <c r="AD13" s="198" t="s">
        <v>562</v>
      </c>
      <c r="AE13" s="198" t="s">
        <v>563</v>
      </c>
      <c r="AF13" s="199" t="s">
        <v>564</v>
      </c>
      <c r="AG13" s="199" t="s">
        <v>565</v>
      </c>
      <c r="AH13" s="199" t="s">
        <v>566</v>
      </c>
      <c r="AI13" s="198" t="s">
        <v>608</v>
      </c>
      <c r="AJ13" s="198" t="s">
        <v>609</v>
      </c>
      <c r="AK13" s="198" t="s">
        <v>610</v>
      </c>
      <c r="AL13" s="222" t="s">
        <v>611</v>
      </c>
      <c r="AM13" s="197" t="s">
        <v>537</v>
      </c>
      <c r="AN13" s="197" t="s">
        <v>538</v>
      </c>
      <c r="AO13" s="197" t="s">
        <v>539</v>
      </c>
      <c r="AP13" s="197" t="s">
        <v>540</v>
      </c>
      <c r="AQ13" s="197" t="s">
        <v>541</v>
      </c>
      <c r="AR13" s="197" t="s">
        <v>542</v>
      </c>
      <c r="AS13" s="197" t="s">
        <v>543</v>
      </c>
      <c r="AT13" s="197" t="s">
        <v>544</v>
      </c>
      <c r="AU13" s="197" t="s">
        <v>545</v>
      </c>
      <c r="AV13" s="197" t="s">
        <v>546</v>
      </c>
      <c r="AW13" s="197" t="s">
        <v>547</v>
      </c>
      <c r="AX13" s="197" t="s">
        <v>548</v>
      </c>
      <c r="AY13" s="197" t="s">
        <v>569</v>
      </c>
      <c r="AZ13" s="197" t="s">
        <v>550</v>
      </c>
      <c r="BA13" s="197" t="s">
        <v>551</v>
      </c>
      <c r="BB13" s="197" t="s">
        <v>552</v>
      </c>
      <c r="BC13" s="197" t="s">
        <v>553</v>
      </c>
      <c r="BD13" s="197" t="s">
        <v>554</v>
      </c>
      <c r="BE13" s="197" t="s">
        <v>607</v>
      </c>
      <c r="BF13" s="197" t="s">
        <v>556</v>
      </c>
      <c r="BG13" s="197" t="s">
        <v>557</v>
      </c>
      <c r="BH13" s="197" t="s">
        <v>558</v>
      </c>
      <c r="BI13" s="197" t="s">
        <v>559</v>
      </c>
      <c r="BJ13" s="197" t="s">
        <v>571</v>
      </c>
      <c r="BK13" s="197" t="s">
        <v>561</v>
      </c>
      <c r="BL13" s="198" t="s">
        <v>562</v>
      </c>
      <c r="BM13" s="198" t="s">
        <v>563</v>
      </c>
      <c r="BN13" s="198" t="s">
        <v>612</v>
      </c>
      <c r="BO13" s="195" t="s">
        <v>613</v>
      </c>
      <c r="BP13" s="223" t="s">
        <v>614</v>
      </c>
      <c r="BQ13" s="195" t="s">
        <v>615</v>
      </c>
      <c r="BR13" s="195" t="s">
        <v>616</v>
      </c>
      <c r="BS13" s="198" t="s">
        <v>617</v>
      </c>
      <c r="BT13" s="198" t="s">
        <v>578</v>
      </c>
      <c r="BU13" s="224" t="s">
        <v>618</v>
      </c>
      <c r="BV13" s="222" t="s">
        <v>619</v>
      </c>
      <c r="BW13" s="225" t="s">
        <v>620</v>
      </c>
      <c r="BX13" s="195" t="s">
        <v>621</v>
      </c>
      <c r="BY13" s="195" t="s">
        <v>606</v>
      </c>
      <c r="BZ13" s="195" t="s">
        <v>622</v>
      </c>
      <c r="CA13" s="195" t="s">
        <v>623</v>
      </c>
      <c r="CB13" s="195" t="s">
        <v>606</v>
      </c>
      <c r="CC13" s="195" t="s">
        <v>624</v>
      </c>
      <c r="CD13" s="195" t="s">
        <v>625</v>
      </c>
      <c r="CE13" s="195" t="s">
        <v>606</v>
      </c>
      <c r="CF13" s="226" t="s">
        <v>626</v>
      </c>
      <c r="CG13" s="195" t="s">
        <v>627</v>
      </c>
      <c r="CH13" s="195" t="s">
        <v>628</v>
      </c>
      <c r="CI13" s="195" t="s">
        <v>629</v>
      </c>
      <c r="CJ13" s="195" t="s">
        <v>630</v>
      </c>
      <c r="CK13" s="195" t="s">
        <v>631</v>
      </c>
      <c r="CL13" s="195" t="s">
        <v>632</v>
      </c>
      <c r="CM13" s="195" t="s">
        <v>633</v>
      </c>
      <c r="CN13" s="226" t="s">
        <v>634</v>
      </c>
      <c r="CO13" s="195" t="s">
        <v>635</v>
      </c>
      <c r="CP13" s="226" t="s">
        <v>636</v>
      </c>
      <c r="CQ13" s="226" t="s">
        <v>637</v>
      </c>
      <c r="CR13" s="226" t="s">
        <v>638</v>
      </c>
      <c r="CS13" s="226" t="s">
        <v>639</v>
      </c>
      <c r="CT13" s="226" t="s">
        <v>640</v>
      </c>
      <c r="CU13" s="226" t="s">
        <v>641</v>
      </c>
      <c r="CV13" s="226" t="s">
        <v>642</v>
      </c>
      <c r="CW13" s="226" t="s">
        <v>643</v>
      </c>
    </row>
    <row r="14" spans="2:101" s="10" customFormat="1" ht="72" x14ac:dyDescent="0.3">
      <c r="B14" s="227" t="s">
        <v>644</v>
      </c>
      <c r="C14" s="162" t="s">
        <v>645</v>
      </c>
      <c r="D14" s="162"/>
      <c r="E14" s="162">
        <f>AM14/0.005</f>
        <v>0.67999999999999994</v>
      </c>
      <c r="F14" s="162">
        <f t="shared" ref="F14:F18" si="0">AN14/0.005</f>
        <v>51.339999999999996</v>
      </c>
      <c r="G14" s="162"/>
      <c r="H14" s="162"/>
      <c r="I14" s="162"/>
      <c r="J14" s="162"/>
      <c r="K14" s="162"/>
      <c r="L14" s="162"/>
      <c r="M14" s="162"/>
      <c r="N14" s="162"/>
      <c r="O14" s="162"/>
      <c r="P14" s="162"/>
      <c r="Q14" s="162"/>
      <c r="R14" s="162"/>
      <c r="S14" s="162"/>
      <c r="T14" s="162"/>
      <c r="U14" s="162"/>
      <c r="V14" s="162"/>
      <c r="W14" s="162"/>
      <c r="X14" s="162"/>
      <c r="Y14" s="162"/>
      <c r="Z14" s="162">
        <f t="shared" ref="Z14:Z18" si="1">BH14/0.005</f>
        <v>0.18</v>
      </c>
      <c r="AA14" s="162"/>
      <c r="AB14" s="162"/>
      <c r="AC14" s="162"/>
      <c r="AD14" s="162"/>
      <c r="AE14" s="162">
        <f>Z14</f>
        <v>0.18</v>
      </c>
      <c r="AF14" s="162" t="s">
        <v>594</v>
      </c>
      <c r="AG14" s="162" t="s">
        <v>646</v>
      </c>
      <c r="AH14" s="162"/>
      <c r="AI14" s="162" t="s">
        <v>357</v>
      </c>
      <c r="AJ14" s="162" t="s">
        <v>477</v>
      </c>
      <c r="AK14" s="162" t="s">
        <v>357</v>
      </c>
      <c r="AL14" s="162" t="s">
        <v>647</v>
      </c>
      <c r="AM14" s="162">
        <v>3.3999999999999998E-3</v>
      </c>
      <c r="AN14" s="162">
        <v>0.25669999999999998</v>
      </c>
      <c r="AO14" s="162"/>
      <c r="AP14" s="162"/>
      <c r="AQ14" s="162"/>
      <c r="AR14" s="162"/>
      <c r="AS14" s="162"/>
      <c r="AT14" s="162"/>
      <c r="AU14" s="162"/>
      <c r="AV14" s="162"/>
      <c r="AW14" s="162"/>
      <c r="AX14" s="162"/>
      <c r="AY14" s="162"/>
      <c r="AZ14" s="162"/>
      <c r="BA14" s="162"/>
      <c r="BB14" s="162"/>
      <c r="BC14" s="162"/>
      <c r="BD14" s="162"/>
      <c r="BE14" s="162"/>
      <c r="BF14" s="162"/>
      <c r="BG14" s="162"/>
      <c r="BH14" s="162">
        <v>8.9999999999999998E-4</v>
      </c>
      <c r="BI14" s="162"/>
      <c r="BJ14" s="162"/>
      <c r="BK14" s="162"/>
      <c r="BL14" s="162"/>
      <c r="BM14" s="162">
        <f>BH14</f>
        <v>8.9999999999999998E-4</v>
      </c>
      <c r="BN14" s="162" t="s">
        <v>357</v>
      </c>
      <c r="BO14" s="162" t="s">
        <v>297</v>
      </c>
      <c r="BP14" s="162"/>
      <c r="BQ14" s="162" t="s">
        <v>357</v>
      </c>
      <c r="BR14" s="162" t="s">
        <v>648</v>
      </c>
      <c r="BS14" s="162" t="s">
        <v>357</v>
      </c>
      <c r="BT14" s="162" t="s">
        <v>649</v>
      </c>
      <c r="BU14" s="162" t="s">
        <v>357</v>
      </c>
      <c r="BV14" s="162" t="s">
        <v>650</v>
      </c>
      <c r="BW14" s="162" t="s">
        <v>651</v>
      </c>
      <c r="BX14" s="162" t="s">
        <v>652</v>
      </c>
      <c r="BY14" s="162" t="s">
        <v>653</v>
      </c>
      <c r="BZ14" s="228">
        <f>2*1000000/1020/60</f>
        <v>32.679738562091501</v>
      </c>
      <c r="CA14" s="162" t="s">
        <v>654</v>
      </c>
      <c r="CB14" s="162"/>
      <c r="CC14" s="162" t="s">
        <v>477</v>
      </c>
      <c r="CD14" s="162" t="s">
        <v>652</v>
      </c>
      <c r="CE14" s="162" t="s">
        <v>655</v>
      </c>
      <c r="CF14" s="162" t="s">
        <v>423</v>
      </c>
      <c r="CG14" s="162">
        <v>55.84</v>
      </c>
      <c r="CH14" s="229">
        <v>4.0099999999999997E-2</v>
      </c>
      <c r="CI14" s="229">
        <v>97.354699999999994</v>
      </c>
      <c r="CJ14" s="229">
        <f>110.5*1000000/24/60</f>
        <v>76736.111111111109</v>
      </c>
      <c r="CK14" s="162">
        <v>7</v>
      </c>
      <c r="CL14" s="229">
        <v>4.0099999999999997E-2</v>
      </c>
      <c r="CM14" s="229">
        <v>97.3</v>
      </c>
      <c r="CN14" s="230">
        <f>CJ14</f>
        <v>76736.111111111109</v>
      </c>
      <c r="CO14" s="230">
        <f>CN14</f>
        <v>76736.111111111109</v>
      </c>
      <c r="CP14" s="231">
        <v>8760</v>
      </c>
      <c r="CQ14" s="231">
        <v>1137.4000000000001</v>
      </c>
      <c r="CR14" s="231">
        <v>101.9</v>
      </c>
      <c r="CS14" s="231">
        <f>CQ14</f>
        <v>1137.4000000000001</v>
      </c>
      <c r="CT14" s="231" t="s">
        <v>656</v>
      </c>
      <c r="CU14" s="231">
        <v>6.01</v>
      </c>
      <c r="CV14" s="231" t="s">
        <v>657</v>
      </c>
      <c r="CW14" s="231" t="s">
        <v>423</v>
      </c>
    </row>
    <row r="15" spans="2:101" s="10" customFormat="1" ht="72" x14ac:dyDescent="0.3">
      <c r="B15" s="227" t="s">
        <v>658</v>
      </c>
      <c r="C15" s="162" t="s">
        <v>645</v>
      </c>
      <c r="D15" s="162" t="s">
        <v>80</v>
      </c>
      <c r="E15" s="162">
        <f t="shared" ref="E15:E18" si="2">AM15/0.005</f>
        <v>0.67999999999999994</v>
      </c>
      <c r="F15" s="162">
        <f t="shared" si="0"/>
        <v>50.38</v>
      </c>
      <c r="G15" s="162"/>
      <c r="H15" s="162"/>
      <c r="I15" s="162"/>
      <c r="J15" s="162"/>
      <c r="K15" s="162"/>
      <c r="L15" s="162"/>
      <c r="M15" s="162"/>
      <c r="N15" s="162"/>
      <c r="O15" s="162"/>
      <c r="P15" s="162"/>
      <c r="Q15" s="162"/>
      <c r="R15" s="162"/>
      <c r="S15" s="162"/>
      <c r="T15" s="162"/>
      <c r="U15" s="162"/>
      <c r="V15" s="162"/>
      <c r="W15" s="162"/>
      <c r="X15" s="162"/>
      <c r="Y15" s="162"/>
      <c r="Z15" s="162">
        <f t="shared" si="1"/>
        <v>0.18</v>
      </c>
      <c r="AA15" s="162"/>
      <c r="AB15" s="162"/>
      <c r="AC15" s="162"/>
      <c r="AD15" s="162"/>
      <c r="AE15" s="162">
        <f t="shared" ref="AE15:AE18" si="3">Z15</f>
        <v>0.18</v>
      </c>
      <c r="AF15" s="162" t="s">
        <v>594</v>
      </c>
      <c r="AG15" s="162" t="s">
        <v>646</v>
      </c>
      <c r="AH15" s="162"/>
      <c r="AI15" s="162" t="s">
        <v>357</v>
      </c>
      <c r="AJ15" s="162" t="s">
        <v>477</v>
      </c>
      <c r="AK15" s="162" t="s">
        <v>357</v>
      </c>
      <c r="AL15" s="162" t="s">
        <v>647</v>
      </c>
      <c r="AM15" s="162">
        <v>3.3999999999999998E-3</v>
      </c>
      <c r="AN15" s="162">
        <v>0.25190000000000001</v>
      </c>
      <c r="AO15" s="162"/>
      <c r="AP15" s="162"/>
      <c r="AQ15" s="162"/>
      <c r="AR15" s="162"/>
      <c r="AS15" s="162"/>
      <c r="AT15" s="162"/>
      <c r="AU15" s="162"/>
      <c r="AV15" s="162"/>
      <c r="AW15" s="162"/>
      <c r="AX15" s="162"/>
      <c r="AY15" s="162"/>
      <c r="AZ15" s="162"/>
      <c r="BA15" s="162"/>
      <c r="BB15" s="162"/>
      <c r="BC15" s="162"/>
      <c r="BD15" s="162"/>
      <c r="BE15" s="162"/>
      <c r="BF15" s="162"/>
      <c r="BG15" s="162"/>
      <c r="BH15" s="162">
        <v>8.9999999999999998E-4</v>
      </c>
      <c r="BI15" s="162"/>
      <c r="BJ15" s="162"/>
      <c r="BK15" s="162"/>
      <c r="BL15" s="162"/>
      <c r="BM15" s="162">
        <f t="shared" ref="BM15:BM18" si="4">BH15</f>
        <v>8.9999999999999998E-4</v>
      </c>
      <c r="BN15" s="162" t="s">
        <v>357</v>
      </c>
      <c r="BO15" s="162" t="s">
        <v>297</v>
      </c>
      <c r="BP15" s="162"/>
      <c r="BQ15" s="162" t="s">
        <v>357</v>
      </c>
      <c r="BR15" s="162" t="s">
        <v>648</v>
      </c>
      <c r="BS15" s="162" t="s">
        <v>357</v>
      </c>
      <c r="BT15" s="162" t="s">
        <v>649</v>
      </c>
      <c r="BU15" s="162" t="s">
        <v>357</v>
      </c>
      <c r="BV15" s="162" t="s">
        <v>650</v>
      </c>
      <c r="BW15" s="162" t="s">
        <v>651</v>
      </c>
      <c r="BX15" s="162" t="s">
        <v>652</v>
      </c>
      <c r="BY15" s="162" t="s">
        <v>653</v>
      </c>
      <c r="BZ15" s="228">
        <f>2*1000000/1020/60</f>
        <v>32.679738562091501</v>
      </c>
      <c r="CA15" s="162" t="s">
        <v>654</v>
      </c>
      <c r="CB15" s="162"/>
      <c r="CC15" s="162" t="s">
        <v>477</v>
      </c>
      <c r="CD15" s="162" t="s">
        <v>652</v>
      </c>
      <c r="CE15" s="162" t="s">
        <v>655</v>
      </c>
      <c r="CF15" s="162" t="s">
        <v>423</v>
      </c>
      <c r="CG15" s="162">
        <v>62.89</v>
      </c>
      <c r="CH15" s="229">
        <v>4.0099999999999997E-2</v>
      </c>
      <c r="CI15" s="229">
        <v>97.354699999999994</v>
      </c>
      <c r="CJ15" s="229">
        <f>109.7*1000000/24/60</f>
        <v>76180.555555555547</v>
      </c>
      <c r="CK15" s="162">
        <v>7</v>
      </c>
      <c r="CL15" s="229">
        <v>4.0099999999999997E-2</v>
      </c>
      <c r="CM15" s="229">
        <v>97.3</v>
      </c>
      <c r="CN15" s="230">
        <f>CJ15</f>
        <v>76180.555555555547</v>
      </c>
      <c r="CO15" s="230">
        <f>CN15</f>
        <v>76180.555555555547</v>
      </c>
      <c r="CP15" s="231">
        <v>8760</v>
      </c>
      <c r="CQ15" s="231">
        <v>1134.5</v>
      </c>
      <c r="CR15" s="231">
        <v>106.1</v>
      </c>
      <c r="CS15" s="231">
        <f>CQ15</f>
        <v>1134.5</v>
      </c>
      <c r="CT15" s="231" t="s">
        <v>656</v>
      </c>
      <c r="CU15" s="231">
        <v>6.01</v>
      </c>
      <c r="CV15" s="231" t="s">
        <v>657</v>
      </c>
      <c r="CW15" s="231" t="s">
        <v>423</v>
      </c>
    </row>
    <row r="16" spans="2:101" s="10" customFormat="1" ht="72" x14ac:dyDescent="0.3">
      <c r="B16" s="227" t="s">
        <v>659</v>
      </c>
      <c r="C16" s="162" t="s">
        <v>645</v>
      </c>
      <c r="D16" s="162" t="s">
        <v>80</v>
      </c>
      <c r="E16" s="162">
        <f t="shared" si="2"/>
        <v>0.77999999999999992</v>
      </c>
      <c r="F16" s="162">
        <f t="shared" si="0"/>
        <v>56.559999999999995</v>
      </c>
      <c r="G16" s="162"/>
      <c r="H16" s="162"/>
      <c r="I16" s="162"/>
      <c r="J16" s="162"/>
      <c r="K16" s="162"/>
      <c r="L16" s="162"/>
      <c r="M16" s="162"/>
      <c r="N16" s="162"/>
      <c r="O16" s="162"/>
      <c r="P16" s="162"/>
      <c r="Q16" s="162"/>
      <c r="R16" s="162"/>
      <c r="S16" s="162"/>
      <c r="T16" s="162"/>
      <c r="U16" s="162"/>
      <c r="V16" s="162"/>
      <c r="W16" s="162"/>
      <c r="X16" s="162"/>
      <c r="Y16" s="162"/>
      <c r="Z16" s="162">
        <f t="shared" si="1"/>
        <v>0.18</v>
      </c>
      <c r="AA16" s="162"/>
      <c r="AB16" s="162"/>
      <c r="AC16" s="162"/>
      <c r="AD16" s="162"/>
      <c r="AE16" s="162">
        <f t="shared" si="3"/>
        <v>0.18</v>
      </c>
      <c r="AF16" s="162" t="s">
        <v>594</v>
      </c>
      <c r="AG16" s="162" t="s">
        <v>646</v>
      </c>
      <c r="AH16" s="162"/>
      <c r="AI16" s="162" t="s">
        <v>357</v>
      </c>
      <c r="AJ16" s="162" t="s">
        <v>477</v>
      </c>
      <c r="AK16" s="162" t="s">
        <v>357</v>
      </c>
      <c r="AL16" s="162" t="s">
        <v>647</v>
      </c>
      <c r="AM16" s="162">
        <v>3.8999999999999998E-3</v>
      </c>
      <c r="AN16" s="162">
        <v>0.2828</v>
      </c>
      <c r="AO16" s="162"/>
      <c r="AP16" s="162"/>
      <c r="AQ16" s="162"/>
      <c r="AR16" s="162"/>
      <c r="AS16" s="162"/>
      <c r="AT16" s="162"/>
      <c r="AU16" s="162"/>
      <c r="AV16" s="162"/>
      <c r="AW16" s="162"/>
      <c r="AX16" s="162"/>
      <c r="AY16" s="162"/>
      <c r="AZ16" s="162"/>
      <c r="BA16" s="162"/>
      <c r="BB16" s="162"/>
      <c r="BC16" s="162"/>
      <c r="BD16" s="162"/>
      <c r="BE16" s="162"/>
      <c r="BF16" s="162"/>
      <c r="BG16" s="162"/>
      <c r="BH16" s="162">
        <v>8.9999999999999998E-4</v>
      </c>
      <c r="BI16" s="162"/>
      <c r="BJ16" s="162"/>
      <c r="BK16" s="162"/>
      <c r="BL16" s="162"/>
      <c r="BM16" s="162">
        <f t="shared" si="4"/>
        <v>8.9999999999999998E-4</v>
      </c>
      <c r="BN16" s="162" t="s">
        <v>357</v>
      </c>
      <c r="BO16" s="162" t="s">
        <v>297</v>
      </c>
      <c r="BP16" s="162"/>
      <c r="BQ16" s="162" t="s">
        <v>357</v>
      </c>
      <c r="BR16" s="162" t="s">
        <v>648</v>
      </c>
      <c r="BS16" s="162" t="s">
        <v>357</v>
      </c>
      <c r="BT16" s="162" t="s">
        <v>649</v>
      </c>
      <c r="BU16" s="162" t="s">
        <v>357</v>
      </c>
      <c r="BV16" s="162" t="s">
        <v>650</v>
      </c>
      <c r="BW16" s="162" t="s">
        <v>651</v>
      </c>
      <c r="BX16" s="162" t="s">
        <v>652</v>
      </c>
      <c r="BY16" s="162" t="s">
        <v>653</v>
      </c>
      <c r="BZ16" s="228">
        <f>2*1000000/1020/60</f>
        <v>32.679738562091501</v>
      </c>
      <c r="CA16" s="162" t="s">
        <v>654</v>
      </c>
      <c r="CB16" s="162"/>
      <c r="CC16" s="162" t="s">
        <v>477</v>
      </c>
      <c r="CD16" s="162" t="s">
        <v>652</v>
      </c>
      <c r="CE16" s="162" t="s">
        <v>655</v>
      </c>
      <c r="CF16" s="162" t="s">
        <v>423</v>
      </c>
      <c r="CG16" s="162">
        <v>60.04</v>
      </c>
      <c r="CH16" s="229">
        <v>4.0099999999999997E-2</v>
      </c>
      <c r="CI16" s="229">
        <v>97.354699999999994</v>
      </c>
      <c r="CJ16" s="229">
        <f>110.32*1000000/24/60</f>
        <v>76611.111111111109</v>
      </c>
      <c r="CK16" s="162">
        <v>7</v>
      </c>
      <c r="CL16" s="229">
        <v>4.0099999999999997E-2</v>
      </c>
      <c r="CM16" s="229">
        <v>97.3</v>
      </c>
      <c r="CN16" s="230">
        <f>CJ16</f>
        <v>76611.111111111109</v>
      </c>
      <c r="CO16" s="230">
        <f>CN16</f>
        <v>76611.111111111109</v>
      </c>
      <c r="CP16" s="231">
        <v>8760</v>
      </c>
      <c r="CQ16" s="231">
        <v>1137.7</v>
      </c>
      <c r="CR16" s="231">
        <v>104.5</v>
      </c>
      <c r="CS16" s="231">
        <f>CQ16</f>
        <v>1137.7</v>
      </c>
      <c r="CT16" s="231" t="s">
        <v>656</v>
      </c>
      <c r="CU16" s="231">
        <v>6.63</v>
      </c>
      <c r="CV16" s="231" t="s">
        <v>657</v>
      </c>
      <c r="CW16" s="231" t="s">
        <v>423</v>
      </c>
    </row>
    <row r="17" spans="2:101" s="10" customFormat="1" ht="72" x14ac:dyDescent="0.3">
      <c r="B17" s="227" t="s">
        <v>660</v>
      </c>
      <c r="C17" s="162" t="s">
        <v>645</v>
      </c>
      <c r="D17" s="162" t="s">
        <v>80</v>
      </c>
      <c r="E17" s="162">
        <f t="shared" si="2"/>
        <v>1.1599999999999999</v>
      </c>
      <c r="F17" s="162">
        <f t="shared" si="0"/>
        <v>85.56</v>
      </c>
      <c r="G17" s="162"/>
      <c r="H17" s="162"/>
      <c r="I17" s="162"/>
      <c r="J17" s="162"/>
      <c r="K17" s="162"/>
      <c r="L17" s="162"/>
      <c r="M17" s="162"/>
      <c r="N17" s="162"/>
      <c r="O17" s="162"/>
      <c r="P17" s="162"/>
      <c r="Q17" s="162"/>
      <c r="R17" s="162"/>
      <c r="S17" s="162"/>
      <c r="T17" s="162"/>
      <c r="U17" s="162"/>
      <c r="V17" s="162"/>
      <c r="W17" s="162"/>
      <c r="X17" s="162"/>
      <c r="Y17" s="162"/>
      <c r="Z17" s="162">
        <f t="shared" si="1"/>
        <v>0.36</v>
      </c>
      <c r="AA17" s="162"/>
      <c r="AB17" s="162"/>
      <c r="AC17" s="162"/>
      <c r="AD17" s="162"/>
      <c r="AE17" s="162">
        <f t="shared" si="3"/>
        <v>0.36</v>
      </c>
      <c r="AF17" s="162" t="s">
        <v>594</v>
      </c>
      <c r="AG17" s="162" t="s">
        <v>646</v>
      </c>
      <c r="AH17" s="162"/>
      <c r="AI17" s="162" t="s">
        <v>357</v>
      </c>
      <c r="AJ17" s="162" t="s">
        <v>483</v>
      </c>
      <c r="AK17" s="162" t="s">
        <v>357</v>
      </c>
      <c r="AL17" s="162" t="s">
        <v>647</v>
      </c>
      <c r="AM17" s="162">
        <v>5.7999999999999996E-3</v>
      </c>
      <c r="AN17" s="162">
        <v>0.42780000000000001</v>
      </c>
      <c r="AO17" s="162"/>
      <c r="AP17" s="162"/>
      <c r="AQ17" s="162"/>
      <c r="AR17" s="162"/>
      <c r="AS17" s="162"/>
      <c r="AT17" s="162"/>
      <c r="AU17" s="162"/>
      <c r="AV17" s="162"/>
      <c r="AW17" s="162"/>
      <c r="AX17" s="162"/>
      <c r="AY17" s="162"/>
      <c r="AZ17" s="162"/>
      <c r="BA17" s="162"/>
      <c r="BB17" s="162"/>
      <c r="BC17" s="162"/>
      <c r="BD17" s="162"/>
      <c r="BE17" s="162"/>
      <c r="BF17" s="162"/>
      <c r="BG17" s="162"/>
      <c r="BH17" s="162">
        <v>1.8E-3</v>
      </c>
      <c r="BI17" s="162"/>
      <c r="BJ17" s="162"/>
      <c r="BK17" s="162"/>
      <c r="BL17" s="162"/>
      <c r="BM17" s="162">
        <f t="shared" si="4"/>
        <v>1.8E-3</v>
      </c>
      <c r="BN17" s="162" t="s">
        <v>357</v>
      </c>
      <c r="BO17" s="162" t="s">
        <v>297</v>
      </c>
      <c r="BP17" s="162"/>
      <c r="BQ17" s="162" t="s">
        <v>357</v>
      </c>
      <c r="BR17" s="162" t="s">
        <v>648</v>
      </c>
      <c r="BS17" s="162" t="s">
        <v>357</v>
      </c>
      <c r="BT17" s="162" t="s">
        <v>649</v>
      </c>
      <c r="BU17" s="162" t="s">
        <v>357</v>
      </c>
      <c r="BV17" s="162" t="s">
        <v>650</v>
      </c>
      <c r="BW17" s="162" t="s">
        <v>651</v>
      </c>
      <c r="BX17" s="162" t="s">
        <v>652</v>
      </c>
      <c r="BY17" s="162" t="s">
        <v>653</v>
      </c>
      <c r="BZ17" s="228">
        <f>2*1000000/1020/60</f>
        <v>32.679738562091501</v>
      </c>
      <c r="CA17" s="162" t="s">
        <v>654</v>
      </c>
      <c r="CB17" s="162"/>
      <c r="CC17" s="162" t="s">
        <v>483</v>
      </c>
      <c r="CD17" s="162" t="s">
        <v>652</v>
      </c>
      <c r="CE17" s="162" t="s">
        <v>655</v>
      </c>
      <c r="CF17" s="162" t="s">
        <v>423</v>
      </c>
      <c r="CG17" s="162">
        <v>42.73</v>
      </c>
      <c r="CH17" s="229">
        <v>4.0099999999999997E-2</v>
      </c>
      <c r="CI17" s="229">
        <v>97.354699999999994</v>
      </c>
      <c r="CJ17" s="229">
        <f>201.71*1000000/24/60</f>
        <v>140076.38888888891</v>
      </c>
      <c r="CK17" s="162">
        <v>7</v>
      </c>
      <c r="CL17" s="229">
        <v>4.0099999999999997E-2</v>
      </c>
      <c r="CM17" s="229">
        <v>97.3</v>
      </c>
      <c r="CN17" s="230">
        <f>CJ17</f>
        <v>140076.38888888891</v>
      </c>
      <c r="CO17" s="230">
        <f>CN17</f>
        <v>140076.38888888891</v>
      </c>
      <c r="CP17" s="231">
        <v>8737</v>
      </c>
      <c r="CQ17" s="231">
        <v>1145.2</v>
      </c>
      <c r="CR17" s="231">
        <v>92.8</v>
      </c>
      <c r="CS17" s="231">
        <f>CQ17</f>
        <v>1145.2</v>
      </c>
      <c r="CT17" s="231" t="s">
        <v>656</v>
      </c>
      <c r="CU17" s="231">
        <v>9.9600000000000009</v>
      </c>
      <c r="CV17" s="231" t="s">
        <v>657</v>
      </c>
      <c r="CW17" s="231" t="s">
        <v>423</v>
      </c>
    </row>
    <row r="18" spans="2:101" s="10" customFormat="1" ht="72" x14ac:dyDescent="0.3">
      <c r="B18" s="227" t="s">
        <v>661</v>
      </c>
      <c r="C18" s="162" t="s">
        <v>645</v>
      </c>
      <c r="D18" s="162" t="s">
        <v>80</v>
      </c>
      <c r="E18" s="162">
        <f t="shared" si="2"/>
        <v>1.1599999999999999</v>
      </c>
      <c r="F18" s="162">
        <f t="shared" si="0"/>
        <v>81.2</v>
      </c>
      <c r="G18" s="162"/>
      <c r="H18" s="162"/>
      <c r="I18" s="162"/>
      <c r="J18" s="162"/>
      <c r="K18" s="162"/>
      <c r="L18" s="162"/>
      <c r="M18" s="162"/>
      <c r="N18" s="162"/>
      <c r="O18" s="162"/>
      <c r="P18" s="162"/>
      <c r="Q18" s="162"/>
      <c r="R18" s="162"/>
      <c r="S18" s="162"/>
      <c r="T18" s="162"/>
      <c r="U18" s="162"/>
      <c r="V18" s="162"/>
      <c r="W18" s="162"/>
      <c r="X18" s="162"/>
      <c r="Y18" s="162"/>
      <c r="Z18" s="162">
        <f t="shared" si="1"/>
        <v>0.36</v>
      </c>
      <c r="AA18" s="162"/>
      <c r="AB18" s="162"/>
      <c r="AC18" s="162"/>
      <c r="AD18" s="162"/>
      <c r="AE18" s="162">
        <f t="shared" si="3"/>
        <v>0.36</v>
      </c>
      <c r="AF18" s="162" t="s">
        <v>594</v>
      </c>
      <c r="AG18" s="162" t="s">
        <v>646</v>
      </c>
      <c r="AH18" s="162"/>
      <c r="AI18" s="162" t="s">
        <v>357</v>
      </c>
      <c r="AJ18" s="162" t="s">
        <v>483</v>
      </c>
      <c r="AK18" s="162" t="s">
        <v>357</v>
      </c>
      <c r="AL18" s="162" t="s">
        <v>647</v>
      </c>
      <c r="AM18" s="162">
        <v>5.7999999999999996E-3</v>
      </c>
      <c r="AN18" s="162">
        <v>0.40600000000000003</v>
      </c>
      <c r="AO18" s="162"/>
      <c r="AP18" s="162"/>
      <c r="AQ18" s="162"/>
      <c r="AR18" s="162"/>
      <c r="AS18" s="162"/>
      <c r="AT18" s="162"/>
      <c r="AU18" s="162"/>
      <c r="AV18" s="162"/>
      <c r="AW18" s="162"/>
      <c r="AX18" s="162"/>
      <c r="AY18" s="162"/>
      <c r="AZ18" s="162"/>
      <c r="BA18" s="162"/>
      <c r="BB18" s="162"/>
      <c r="BC18" s="162"/>
      <c r="BD18" s="162"/>
      <c r="BE18" s="162"/>
      <c r="BF18" s="162"/>
      <c r="BG18" s="162"/>
      <c r="BH18" s="162">
        <v>1.8E-3</v>
      </c>
      <c r="BI18" s="162"/>
      <c r="BJ18" s="162"/>
      <c r="BK18" s="162"/>
      <c r="BL18" s="162"/>
      <c r="BM18" s="162">
        <f t="shared" si="4"/>
        <v>1.8E-3</v>
      </c>
      <c r="BN18" s="162" t="s">
        <v>357</v>
      </c>
      <c r="BO18" s="162" t="s">
        <v>297</v>
      </c>
      <c r="BP18" s="162"/>
      <c r="BQ18" s="162" t="s">
        <v>357</v>
      </c>
      <c r="BR18" s="162" t="s">
        <v>648</v>
      </c>
      <c r="BS18" s="162" t="s">
        <v>357</v>
      </c>
      <c r="BT18" s="162" t="s">
        <v>649</v>
      </c>
      <c r="BU18" s="162" t="s">
        <v>357</v>
      </c>
      <c r="BV18" s="162" t="s">
        <v>650</v>
      </c>
      <c r="BW18" s="162" t="s">
        <v>651</v>
      </c>
      <c r="BX18" s="162" t="s">
        <v>652</v>
      </c>
      <c r="BY18" s="162" t="s">
        <v>653</v>
      </c>
      <c r="BZ18" s="228">
        <f>2*1000000/1020/60</f>
        <v>32.679738562091501</v>
      </c>
      <c r="CA18" s="162" t="s">
        <v>654</v>
      </c>
      <c r="CB18" s="162"/>
      <c r="CC18" s="162" t="s">
        <v>483</v>
      </c>
      <c r="CD18" s="162" t="s">
        <v>652</v>
      </c>
      <c r="CE18" s="162" t="s">
        <v>655</v>
      </c>
      <c r="CF18" s="162" t="s">
        <v>423</v>
      </c>
      <c r="CG18" s="162">
        <v>67.28</v>
      </c>
      <c r="CH18" s="229">
        <v>4.0099999999999997E-2</v>
      </c>
      <c r="CI18" s="229">
        <v>97.354699999999994</v>
      </c>
      <c r="CJ18" s="229">
        <f>206.51*1000000/24/60</f>
        <v>143409.72222222222</v>
      </c>
      <c r="CK18" s="162">
        <v>7</v>
      </c>
      <c r="CL18" s="229">
        <v>4.0099999999999997E-2</v>
      </c>
      <c r="CM18" s="229">
        <v>97.3</v>
      </c>
      <c r="CN18" s="230">
        <f>CJ18</f>
        <v>143409.72222222222</v>
      </c>
      <c r="CO18" s="230">
        <f>CN18</f>
        <v>143409.72222222222</v>
      </c>
      <c r="CP18" s="231">
        <v>8737</v>
      </c>
      <c r="CQ18" s="231">
        <v>1138.8</v>
      </c>
      <c r="CR18" s="231">
        <v>108.6</v>
      </c>
      <c r="CS18" s="231">
        <f>CQ18</f>
        <v>1138.8</v>
      </c>
      <c r="CT18" s="231" t="s">
        <v>656</v>
      </c>
      <c r="CU18" s="231">
        <v>9.9499999999999993</v>
      </c>
      <c r="CV18" s="231" t="s">
        <v>657</v>
      </c>
      <c r="CW18" s="231" t="s">
        <v>423</v>
      </c>
    </row>
    <row r="19" spans="2:101" s="10" customFormat="1" x14ac:dyDescent="0.3">
      <c r="B19" s="227"/>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t="s">
        <v>599</v>
      </c>
      <c r="BU19" s="162"/>
      <c r="BV19" s="162"/>
      <c r="BW19" s="162" t="s">
        <v>662</v>
      </c>
      <c r="BX19" s="162"/>
      <c r="BY19" s="162"/>
      <c r="BZ19" s="162"/>
      <c r="CA19" s="162"/>
      <c r="CB19" s="162"/>
      <c r="CC19" s="162"/>
      <c r="CD19" s="162"/>
      <c r="CE19" s="162"/>
      <c r="CF19" s="162"/>
      <c r="CG19" s="162"/>
      <c r="CH19" s="162"/>
      <c r="CI19" s="162"/>
      <c r="CJ19" s="162"/>
      <c r="CK19" s="162"/>
      <c r="CL19" s="162"/>
      <c r="CM19" s="162"/>
      <c r="CN19" s="231" t="s">
        <v>80</v>
      </c>
      <c r="CO19" s="231" t="s">
        <v>80</v>
      </c>
      <c r="CP19" s="231" t="s">
        <v>80</v>
      </c>
      <c r="CQ19" s="231" t="s">
        <v>80</v>
      </c>
      <c r="CR19" s="231" t="s">
        <v>80</v>
      </c>
      <c r="CS19" s="231" t="s">
        <v>80</v>
      </c>
      <c r="CT19" s="231" t="s">
        <v>80</v>
      </c>
      <c r="CU19" s="231" t="s">
        <v>80</v>
      </c>
      <c r="CV19" s="231" t="s">
        <v>80</v>
      </c>
      <c r="CW19" s="231" t="s">
        <v>80</v>
      </c>
    </row>
    <row r="20" spans="2:101" s="10" customFormat="1" x14ac:dyDescent="0.3">
      <c r="B20" s="227"/>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t="s">
        <v>599</v>
      </c>
      <c r="BU20" s="162"/>
      <c r="BV20" s="162"/>
      <c r="BW20" s="162" t="s">
        <v>662</v>
      </c>
      <c r="BX20" s="162"/>
      <c r="BY20" s="162"/>
      <c r="BZ20" s="162"/>
      <c r="CA20" s="162"/>
      <c r="CB20" s="162"/>
      <c r="CC20" s="162"/>
      <c r="CD20" s="162"/>
      <c r="CE20" s="162"/>
      <c r="CF20" s="162"/>
      <c r="CG20" s="162"/>
      <c r="CH20" s="162"/>
      <c r="CI20" s="162"/>
      <c r="CJ20" s="162"/>
      <c r="CK20" s="162"/>
      <c r="CL20" s="162"/>
      <c r="CM20" s="162"/>
      <c r="CN20" s="231" t="s">
        <v>80</v>
      </c>
      <c r="CO20" s="231" t="s">
        <v>80</v>
      </c>
      <c r="CP20" s="231" t="s">
        <v>80</v>
      </c>
      <c r="CQ20" s="231" t="s">
        <v>80</v>
      </c>
      <c r="CR20" s="231" t="s">
        <v>80</v>
      </c>
      <c r="CS20" s="231" t="s">
        <v>80</v>
      </c>
      <c r="CT20" s="231" t="s">
        <v>80</v>
      </c>
      <c r="CU20" s="231" t="s">
        <v>80</v>
      </c>
      <c r="CV20" s="231" t="s">
        <v>80</v>
      </c>
      <c r="CW20" s="231" t="s">
        <v>80</v>
      </c>
    </row>
    <row r="21" spans="2:101" s="10" customFormat="1" x14ac:dyDescent="0.3">
      <c r="B21" s="227"/>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t="s">
        <v>599</v>
      </c>
      <c r="BU21" s="162"/>
      <c r="BV21" s="162"/>
      <c r="BW21" s="162" t="s">
        <v>662</v>
      </c>
      <c r="BX21" s="162"/>
      <c r="BY21" s="162"/>
      <c r="BZ21" s="162"/>
      <c r="CA21" s="162"/>
      <c r="CB21" s="162"/>
      <c r="CC21" s="162"/>
      <c r="CD21" s="162"/>
      <c r="CE21" s="162"/>
      <c r="CF21" s="162"/>
      <c r="CG21" s="162"/>
      <c r="CH21" s="162"/>
      <c r="CI21" s="162"/>
      <c r="CJ21" s="162"/>
      <c r="CK21" s="162"/>
      <c r="CL21" s="162"/>
      <c r="CM21" s="162"/>
      <c r="CN21" s="231" t="s">
        <v>80</v>
      </c>
      <c r="CO21" s="231" t="s">
        <v>80</v>
      </c>
      <c r="CP21" s="231" t="s">
        <v>80</v>
      </c>
      <c r="CQ21" s="231" t="s">
        <v>80</v>
      </c>
      <c r="CR21" s="231" t="s">
        <v>80</v>
      </c>
      <c r="CS21" s="231" t="s">
        <v>80</v>
      </c>
      <c r="CT21" s="231" t="s">
        <v>80</v>
      </c>
      <c r="CU21" s="231" t="s">
        <v>80</v>
      </c>
      <c r="CV21" s="231" t="s">
        <v>80</v>
      </c>
      <c r="CW21" s="231" t="s">
        <v>80</v>
      </c>
    </row>
    <row r="22" spans="2:101" s="10" customFormat="1" x14ac:dyDescent="0.3">
      <c r="B22" s="227"/>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t="s">
        <v>599</v>
      </c>
      <c r="BU22" s="162"/>
      <c r="BV22" s="162"/>
      <c r="BW22" s="162" t="s">
        <v>662</v>
      </c>
      <c r="BX22" s="162"/>
      <c r="BY22" s="162"/>
      <c r="BZ22" s="162"/>
      <c r="CA22" s="162"/>
      <c r="CB22" s="162"/>
      <c r="CC22" s="162"/>
      <c r="CD22" s="162"/>
      <c r="CE22" s="162"/>
      <c r="CF22" s="162"/>
      <c r="CG22" s="162"/>
      <c r="CH22" s="162"/>
      <c r="CI22" s="162"/>
      <c r="CJ22" s="162"/>
      <c r="CK22" s="162"/>
      <c r="CL22" s="162"/>
      <c r="CM22" s="162"/>
      <c r="CN22" s="231" t="s">
        <v>80</v>
      </c>
      <c r="CO22" s="231" t="s">
        <v>80</v>
      </c>
      <c r="CP22" s="231" t="s">
        <v>80</v>
      </c>
      <c r="CQ22" s="231" t="s">
        <v>80</v>
      </c>
      <c r="CR22" s="231" t="s">
        <v>80</v>
      </c>
      <c r="CS22" s="231" t="s">
        <v>80</v>
      </c>
      <c r="CT22" s="231" t="s">
        <v>80</v>
      </c>
      <c r="CU22" s="231" t="s">
        <v>80</v>
      </c>
      <c r="CV22" s="231" t="s">
        <v>80</v>
      </c>
      <c r="CW22" s="231" t="s">
        <v>80</v>
      </c>
    </row>
    <row r="23" spans="2:101" s="10" customFormat="1" x14ac:dyDescent="0.3">
      <c r="B23" s="227"/>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t="s">
        <v>599</v>
      </c>
      <c r="BU23" s="162"/>
      <c r="BV23" s="162"/>
      <c r="BW23" s="162" t="s">
        <v>662</v>
      </c>
      <c r="BX23" s="162"/>
      <c r="BY23" s="162"/>
      <c r="BZ23" s="162"/>
      <c r="CA23" s="162"/>
      <c r="CB23" s="162"/>
      <c r="CC23" s="162"/>
      <c r="CD23" s="162"/>
      <c r="CE23" s="162"/>
      <c r="CF23" s="162"/>
      <c r="CG23" s="162"/>
      <c r="CH23" s="162"/>
      <c r="CI23" s="162"/>
      <c r="CJ23" s="162"/>
      <c r="CK23" s="162"/>
      <c r="CL23" s="162"/>
      <c r="CM23" s="162"/>
      <c r="CN23" s="231" t="s">
        <v>80</v>
      </c>
      <c r="CO23" s="231" t="s">
        <v>80</v>
      </c>
      <c r="CP23" s="231" t="s">
        <v>80</v>
      </c>
      <c r="CQ23" s="231" t="s">
        <v>80</v>
      </c>
      <c r="CR23" s="231" t="s">
        <v>80</v>
      </c>
      <c r="CS23" s="231" t="s">
        <v>80</v>
      </c>
      <c r="CT23" s="231" t="s">
        <v>80</v>
      </c>
      <c r="CU23" s="231" t="s">
        <v>80</v>
      </c>
      <c r="CV23" s="231" t="s">
        <v>80</v>
      </c>
      <c r="CW23" s="231" t="s">
        <v>80</v>
      </c>
    </row>
    <row r="24" spans="2:101" s="10" customFormat="1" x14ac:dyDescent="0.3">
      <c r="B24" s="227"/>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31" t="s">
        <v>80</v>
      </c>
      <c r="CO24" s="231" t="s">
        <v>80</v>
      </c>
      <c r="CP24" s="231" t="s">
        <v>80</v>
      </c>
      <c r="CQ24" s="231" t="s">
        <v>80</v>
      </c>
      <c r="CR24" s="231" t="s">
        <v>80</v>
      </c>
      <c r="CS24" s="231" t="s">
        <v>80</v>
      </c>
      <c r="CT24" s="231" t="s">
        <v>80</v>
      </c>
      <c r="CU24" s="231" t="s">
        <v>80</v>
      </c>
      <c r="CV24" s="231" t="s">
        <v>80</v>
      </c>
      <c r="CW24" s="231" t="s">
        <v>80</v>
      </c>
    </row>
    <row r="25" spans="2:101" s="10" customFormat="1" x14ac:dyDescent="0.3">
      <c r="B25" s="227"/>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31" t="s">
        <v>80</v>
      </c>
      <c r="CO25" s="231" t="s">
        <v>80</v>
      </c>
      <c r="CP25" s="231" t="s">
        <v>80</v>
      </c>
      <c r="CQ25" s="231" t="s">
        <v>80</v>
      </c>
      <c r="CR25" s="231" t="s">
        <v>80</v>
      </c>
      <c r="CS25" s="231" t="s">
        <v>80</v>
      </c>
      <c r="CT25" s="231" t="s">
        <v>80</v>
      </c>
      <c r="CU25" s="231" t="s">
        <v>80</v>
      </c>
      <c r="CV25" s="231" t="s">
        <v>80</v>
      </c>
      <c r="CW25" s="231" t="s">
        <v>80</v>
      </c>
    </row>
    <row r="26" spans="2:101" s="10" customFormat="1" x14ac:dyDescent="0.3">
      <c r="B26" s="227"/>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31" t="s">
        <v>80</v>
      </c>
      <c r="CO26" s="231" t="s">
        <v>80</v>
      </c>
      <c r="CP26" s="231" t="s">
        <v>80</v>
      </c>
      <c r="CQ26" s="231" t="s">
        <v>80</v>
      </c>
      <c r="CR26" s="231" t="s">
        <v>80</v>
      </c>
      <c r="CS26" s="231" t="s">
        <v>80</v>
      </c>
      <c r="CT26" s="231" t="s">
        <v>80</v>
      </c>
      <c r="CU26" s="231" t="s">
        <v>80</v>
      </c>
      <c r="CV26" s="231" t="s">
        <v>80</v>
      </c>
      <c r="CW26" s="231" t="s">
        <v>80</v>
      </c>
    </row>
    <row r="27" spans="2:101" s="10" customFormat="1" x14ac:dyDescent="0.3">
      <c r="B27" s="227"/>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31" t="s">
        <v>80</v>
      </c>
      <c r="CO27" s="231" t="s">
        <v>80</v>
      </c>
      <c r="CP27" s="231" t="s">
        <v>80</v>
      </c>
      <c r="CQ27" s="231" t="s">
        <v>80</v>
      </c>
      <c r="CR27" s="231" t="s">
        <v>80</v>
      </c>
      <c r="CS27" s="231" t="s">
        <v>80</v>
      </c>
      <c r="CT27" s="231" t="s">
        <v>80</v>
      </c>
      <c r="CU27" s="231" t="s">
        <v>80</v>
      </c>
      <c r="CV27" s="231" t="s">
        <v>80</v>
      </c>
      <c r="CW27" s="231" t="s">
        <v>80</v>
      </c>
    </row>
    <row r="28" spans="2:101" s="10" customFormat="1" x14ac:dyDescent="0.3">
      <c r="B28" s="227"/>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31" t="s">
        <v>80</v>
      </c>
      <c r="CO28" s="231" t="s">
        <v>80</v>
      </c>
      <c r="CP28" s="231" t="s">
        <v>80</v>
      </c>
      <c r="CQ28" s="231" t="s">
        <v>80</v>
      </c>
      <c r="CR28" s="231" t="s">
        <v>80</v>
      </c>
      <c r="CS28" s="231" t="s">
        <v>80</v>
      </c>
      <c r="CT28" s="231" t="s">
        <v>80</v>
      </c>
      <c r="CU28" s="231" t="s">
        <v>80</v>
      </c>
      <c r="CV28" s="231" t="s">
        <v>80</v>
      </c>
      <c r="CW28" s="231" t="s">
        <v>80</v>
      </c>
    </row>
    <row r="29" spans="2:101" s="10" customFormat="1" x14ac:dyDescent="0.3">
      <c r="B29" s="227"/>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31" t="s">
        <v>80</v>
      </c>
      <c r="CO29" s="231" t="s">
        <v>80</v>
      </c>
      <c r="CP29" s="231" t="s">
        <v>80</v>
      </c>
      <c r="CQ29" s="231" t="s">
        <v>80</v>
      </c>
      <c r="CR29" s="231" t="s">
        <v>80</v>
      </c>
      <c r="CS29" s="231" t="s">
        <v>80</v>
      </c>
      <c r="CT29" s="231" t="s">
        <v>80</v>
      </c>
      <c r="CU29" s="231" t="s">
        <v>80</v>
      </c>
      <c r="CV29" s="231" t="s">
        <v>80</v>
      </c>
      <c r="CW29" s="231" t="s">
        <v>80</v>
      </c>
    </row>
    <row r="30" spans="2:101" s="10" customFormat="1" x14ac:dyDescent="0.3">
      <c r="B30" s="227"/>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31" t="s">
        <v>80</v>
      </c>
      <c r="CO30" s="231" t="s">
        <v>80</v>
      </c>
      <c r="CP30" s="231" t="s">
        <v>80</v>
      </c>
      <c r="CQ30" s="231" t="s">
        <v>80</v>
      </c>
      <c r="CR30" s="231" t="s">
        <v>80</v>
      </c>
      <c r="CS30" s="231" t="s">
        <v>80</v>
      </c>
      <c r="CT30" s="231" t="s">
        <v>80</v>
      </c>
      <c r="CU30" s="231" t="s">
        <v>80</v>
      </c>
      <c r="CV30" s="231" t="s">
        <v>80</v>
      </c>
      <c r="CW30" s="231" t="s">
        <v>80</v>
      </c>
    </row>
    <row r="31" spans="2:101" s="10" customFormat="1" x14ac:dyDescent="0.3">
      <c r="B31" s="227"/>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31" t="s">
        <v>80</v>
      </c>
      <c r="CO31" s="231" t="s">
        <v>80</v>
      </c>
      <c r="CP31" s="231" t="s">
        <v>80</v>
      </c>
      <c r="CQ31" s="231" t="s">
        <v>80</v>
      </c>
      <c r="CR31" s="231" t="s">
        <v>80</v>
      </c>
      <c r="CS31" s="231" t="s">
        <v>80</v>
      </c>
      <c r="CT31" s="231" t="s">
        <v>80</v>
      </c>
      <c r="CU31" s="231" t="s">
        <v>80</v>
      </c>
      <c r="CV31" s="231" t="s">
        <v>80</v>
      </c>
      <c r="CW31" s="231" t="s">
        <v>80</v>
      </c>
    </row>
  </sheetData>
  <sheetProtection algorithmName="SHA-512" hashValue="bCrqvtLm2VP3fAZUQRMQeuVQJ1dfkka2FXgC7JqHisRJsSKb45oLr4IpFMCfkKvnMeoaawVNCUklgDn+vh6tIA==" saltValue="VqDfTEtiJxkaXIpHV5dwZ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7" priority="18">
      <formula>LEN(TRIM(B14))&gt;0</formula>
    </cfRule>
  </conditionalFormatting>
  <conditionalFormatting sqref="C5:C6">
    <cfRule type="cellIs" dxfId="106" priority="19" operator="equal">
      <formula>0</formula>
    </cfRule>
  </conditionalFormatting>
  <conditionalFormatting sqref="C14:CW31">
    <cfRule type="expression" dxfId="105" priority="17">
      <formula>NOT($B14="")</formula>
    </cfRule>
  </conditionalFormatting>
  <conditionalFormatting sqref="D11 B14:CW31">
    <cfRule type="expression" dxfId="104" priority="1">
      <formula>AND(NOT($C$9=""),$C$9=0)</formula>
    </cfRule>
  </conditionalFormatting>
  <conditionalFormatting sqref="D11">
    <cfRule type="expression" dxfId="103" priority="2">
      <formula>AND(NOT($C$9=""),NOT($C$10=""),SUM($C$9:$C$10)=0)</formula>
    </cfRule>
  </conditionalFormatting>
  <conditionalFormatting sqref="D14:D31">
    <cfRule type="expression" dxfId="102" priority="16">
      <formula>NOT($C14="Other (specify)")</formula>
    </cfRule>
  </conditionalFormatting>
  <conditionalFormatting sqref="AG14:AG31">
    <cfRule type="expression" dxfId="101" priority="13">
      <formula>NOT(OR($AF14="Calculated/Modeled"))</formula>
    </cfRule>
  </conditionalFormatting>
  <conditionalFormatting sqref="AH14:AH31">
    <cfRule type="expression" dxfId="100" priority="12">
      <formula>NOT($AF14="Measured")</formula>
    </cfRule>
  </conditionalFormatting>
  <conditionalFormatting sqref="AJ14:AJ31">
    <cfRule type="expression" dxfId="99" priority="11">
      <formula>NOT($AI14="Yes")</formula>
    </cfRule>
  </conditionalFormatting>
  <conditionalFormatting sqref="AL14:AL31">
    <cfRule type="expression" dxfId="98" priority="10">
      <formula>NOT($AK14="Yes")</formula>
    </cfRule>
  </conditionalFormatting>
  <conditionalFormatting sqref="BR14:BR31">
    <cfRule type="expression" dxfId="97" priority="9">
      <formula>NOT(BQ14="Yes")</formula>
    </cfRule>
  </conditionalFormatting>
  <conditionalFormatting sqref="BT14:BT31">
    <cfRule type="expression" dxfId="96" priority="8">
      <formula>NOT($BS14="Yes")</formula>
    </cfRule>
  </conditionalFormatting>
  <conditionalFormatting sqref="BV14:BW31">
    <cfRule type="expression" dxfId="95" priority="7">
      <formula>NOT($BU14="Yes")</formula>
    </cfRule>
  </conditionalFormatting>
  <conditionalFormatting sqref="BY14:BY31">
    <cfRule type="expression" dxfId="94" priority="5">
      <formula>NOT($BX14="Other (specify)")</formula>
    </cfRule>
  </conditionalFormatting>
  <conditionalFormatting sqref="CB14:CB31">
    <cfRule type="expression" dxfId="93" priority="4">
      <formula>NOT($CA14="Other (specify)")</formula>
    </cfRule>
  </conditionalFormatting>
  <conditionalFormatting sqref="CE14:CE31">
    <cfRule type="expression" dxfId="92" priority="3">
      <formula>NOT($CD14="Other (specify)")</formula>
    </cfRule>
  </conditionalFormatting>
  <dataValidations count="10">
    <dataValidation type="list" allowBlank="1" showInputMessage="1" showErrorMessage="1" sqref="AI14:AI31 BQ14:BQ31 BN14:BO31 AK14:AK31 BS14:BS31 BU14:BU31" xr:uid="{28C0F06B-E1CC-4ABE-90FC-0C82BCCF6A14}">
      <formula1>"Yes, No"</formula1>
    </dataValidation>
    <dataValidation type="list" allowBlank="1" showInputMessage="1" showErrorMessage="1" sqref="BP19: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allowBlank="1" showInputMessage="1" showErrorMessage="1" sqref="BP14:BP18" xr:uid="{BAD25639-4CA1-4CB3-9A2D-A29716997498}"/>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C8" sqref="C8"/>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663</v>
      </c>
      <c r="C1" s="37"/>
      <c r="D1" s="38"/>
      <c r="E1" s="38"/>
    </row>
    <row r="3" spans="2:79" ht="15.6" x14ac:dyDescent="0.3">
      <c r="B3" s="40" t="s">
        <v>400</v>
      </c>
    </row>
    <row r="4" spans="2:79" x14ac:dyDescent="0.3">
      <c r="B4" s="110" t="s">
        <v>401</v>
      </c>
      <c r="C4" s="111" t="str">
        <f>Facility!C4</f>
        <v>Appalachia Midstream Services, LLC</v>
      </c>
      <c r="J4" s="232"/>
    </row>
    <row r="5" spans="2:79" x14ac:dyDescent="0.3">
      <c r="B5" s="110" t="s">
        <v>14</v>
      </c>
      <c r="C5" s="111" t="str">
        <f>Facility!C21</f>
        <v>Rattlesnake Hill Compressor Station</v>
      </c>
    </row>
    <row r="6" spans="2:79" x14ac:dyDescent="0.3">
      <c r="C6" s="10"/>
    </row>
    <row r="7" spans="2:79" ht="15.6" x14ac:dyDescent="0.3">
      <c r="B7" s="40" t="s">
        <v>664</v>
      </c>
      <c r="C7" s="10"/>
    </row>
    <row r="8" spans="2:79" x14ac:dyDescent="0.3">
      <c r="B8" s="171" t="s">
        <v>518</v>
      </c>
      <c r="C8" s="233">
        <v>0</v>
      </c>
    </row>
    <row r="9" spans="2:79" ht="43.2" x14ac:dyDescent="0.3">
      <c r="B9" s="175" t="s">
        <v>665</v>
      </c>
      <c r="C9" s="176"/>
      <c r="D9" s="39"/>
    </row>
    <row r="10" spans="2:79" ht="45" customHeight="1" x14ac:dyDescent="0.3">
      <c r="B10" s="234" t="s">
        <v>666</v>
      </c>
      <c r="C10" s="235"/>
    </row>
    <row r="11" spans="2:79" ht="42.6" customHeight="1" x14ac:dyDescent="0.3">
      <c r="B11" s="234" t="s">
        <v>667</v>
      </c>
      <c r="C11" s="235"/>
      <c r="D11" s="214"/>
      <c r="E11" s="214"/>
      <c r="F11" s="214"/>
      <c r="G11" s="214"/>
      <c r="H11" s="214"/>
      <c r="I11" s="214"/>
      <c r="J11" s="214"/>
      <c r="K11" s="214"/>
      <c r="L11" s="214"/>
      <c r="M11" s="214"/>
      <c r="N11" s="214"/>
      <c r="O11" s="214"/>
    </row>
    <row r="12" spans="2:79" ht="43.2" x14ac:dyDescent="0.3">
      <c r="B12" s="236" t="s">
        <v>668</v>
      </c>
      <c r="C12" s="237"/>
      <c r="CA12" s="52"/>
    </row>
    <row r="13" spans="2:79" ht="28.8" x14ac:dyDescent="0.3">
      <c r="B13" s="236" t="s">
        <v>669</v>
      </c>
      <c r="C13" s="237"/>
      <c r="CA13" s="52"/>
    </row>
    <row r="14" spans="2:79" x14ac:dyDescent="0.3">
      <c r="B14" s="236" t="s">
        <v>667</v>
      </c>
      <c r="C14" s="238"/>
      <c r="CA14" s="52"/>
    </row>
    <row r="15" spans="2:79" ht="28.8" x14ac:dyDescent="0.3">
      <c r="B15" s="236" t="s">
        <v>670</v>
      </c>
      <c r="C15" s="239"/>
      <c r="CA15" s="52"/>
    </row>
    <row r="16" spans="2:79" x14ac:dyDescent="0.3">
      <c r="B16" s="240"/>
      <c r="C16" s="173"/>
      <c r="CA16" s="52"/>
    </row>
    <row r="17" spans="2:80" ht="15.6" x14ac:dyDescent="0.3">
      <c r="B17" s="40" t="s">
        <v>671</v>
      </c>
      <c r="D17" s="151" t="s">
        <v>521</v>
      </c>
      <c r="AJ17" s="160"/>
      <c r="CA17" s="52"/>
    </row>
    <row r="18" spans="2:80" x14ac:dyDescent="0.3">
      <c r="B18" s="158" t="s">
        <v>672</v>
      </c>
      <c r="C18" s="185" t="s">
        <v>523</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524</v>
      </c>
      <c r="AE18" s="186"/>
      <c r="AF18" s="187"/>
      <c r="AG18" s="241" t="s">
        <v>525</v>
      </c>
      <c r="AH18" s="242"/>
      <c r="AI18" s="242"/>
      <c r="AJ18" s="243"/>
      <c r="AK18" s="244" t="s">
        <v>526</v>
      </c>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6" t="s">
        <v>527</v>
      </c>
      <c r="BM18" s="246"/>
      <c r="BN18" s="246"/>
      <c r="BO18" s="246"/>
      <c r="BP18" s="246"/>
      <c r="BQ18" s="246"/>
      <c r="BR18" s="246"/>
      <c r="BS18" s="246"/>
      <c r="BT18" s="246"/>
      <c r="BU18" s="246"/>
      <c r="BV18" s="246"/>
      <c r="BW18" s="247"/>
      <c r="BX18" s="248" t="s">
        <v>528</v>
      </c>
      <c r="BY18" s="249"/>
      <c r="BZ18" s="249"/>
      <c r="CA18" s="249"/>
      <c r="CB18" s="250"/>
    </row>
    <row r="19" spans="2:80" ht="72" x14ac:dyDescent="0.3">
      <c r="B19" s="158"/>
      <c r="C19" s="197" t="s">
        <v>537</v>
      </c>
      <c r="D19" s="197" t="s">
        <v>538</v>
      </c>
      <c r="E19" s="197" t="s">
        <v>539</v>
      </c>
      <c r="F19" s="197" t="s">
        <v>540</v>
      </c>
      <c r="G19" s="197" t="s">
        <v>541</v>
      </c>
      <c r="H19" s="197" t="s">
        <v>542</v>
      </c>
      <c r="I19" s="197" t="s">
        <v>543</v>
      </c>
      <c r="J19" s="197" t="s">
        <v>544</v>
      </c>
      <c r="K19" s="197" t="s">
        <v>545</v>
      </c>
      <c r="L19" s="197" t="s">
        <v>546</v>
      </c>
      <c r="M19" s="197" t="s">
        <v>547</v>
      </c>
      <c r="N19" s="197" t="s">
        <v>548</v>
      </c>
      <c r="O19" s="197" t="s">
        <v>673</v>
      </c>
      <c r="P19" s="197" t="s">
        <v>550</v>
      </c>
      <c r="Q19" s="197" t="s">
        <v>551</v>
      </c>
      <c r="R19" s="197" t="s">
        <v>552</v>
      </c>
      <c r="S19" s="197" t="s">
        <v>553</v>
      </c>
      <c r="T19" s="197" t="s">
        <v>554</v>
      </c>
      <c r="U19" s="197" t="s">
        <v>607</v>
      </c>
      <c r="V19" s="197" t="s">
        <v>556</v>
      </c>
      <c r="W19" s="197" t="s">
        <v>557</v>
      </c>
      <c r="X19" s="197" t="s">
        <v>558</v>
      </c>
      <c r="Y19" s="197" t="s">
        <v>559</v>
      </c>
      <c r="Z19" s="197" t="s">
        <v>560</v>
      </c>
      <c r="AA19" s="197" t="s">
        <v>561</v>
      </c>
      <c r="AB19" s="198" t="s">
        <v>562</v>
      </c>
      <c r="AC19" s="198" t="s">
        <v>563</v>
      </c>
      <c r="AD19" s="199" t="s">
        <v>564</v>
      </c>
      <c r="AE19" s="199" t="s">
        <v>565</v>
      </c>
      <c r="AF19" s="199" t="s">
        <v>566</v>
      </c>
      <c r="AG19" s="199" t="s">
        <v>674</v>
      </c>
      <c r="AH19" s="199" t="s">
        <v>675</v>
      </c>
      <c r="AI19" s="198" t="s">
        <v>676</v>
      </c>
      <c r="AJ19" s="198" t="s">
        <v>677</v>
      </c>
      <c r="AK19" s="197" t="s">
        <v>537</v>
      </c>
      <c r="AL19" s="197" t="s">
        <v>538</v>
      </c>
      <c r="AM19" s="197" t="s">
        <v>539</v>
      </c>
      <c r="AN19" s="197" t="s">
        <v>540</v>
      </c>
      <c r="AO19" s="197" t="s">
        <v>541</v>
      </c>
      <c r="AP19" s="197" t="s">
        <v>542</v>
      </c>
      <c r="AQ19" s="197" t="s">
        <v>543</v>
      </c>
      <c r="AR19" s="197" t="s">
        <v>544</v>
      </c>
      <c r="AS19" s="197" t="s">
        <v>545</v>
      </c>
      <c r="AT19" s="197" t="s">
        <v>546</v>
      </c>
      <c r="AU19" s="197" t="s">
        <v>547</v>
      </c>
      <c r="AV19" s="197" t="s">
        <v>548</v>
      </c>
      <c r="AW19" s="197" t="s">
        <v>673</v>
      </c>
      <c r="AX19" s="197" t="s">
        <v>550</v>
      </c>
      <c r="AY19" s="197" t="s">
        <v>551</v>
      </c>
      <c r="AZ19" s="197" t="s">
        <v>552</v>
      </c>
      <c r="BA19" s="197" t="s">
        <v>553</v>
      </c>
      <c r="BB19" s="197" t="s">
        <v>554</v>
      </c>
      <c r="BC19" s="197" t="s">
        <v>607</v>
      </c>
      <c r="BD19" s="197" t="s">
        <v>556</v>
      </c>
      <c r="BE19" s="197" t="s">
        <v>557</v>
      </c>
      <c r="BF19" s="197" t="s">
        <v>558</v>
      </c>
      <c r="BG19" s="197" t="s">
        <v>559</v>
      </c>
      <c r="BH19" s="197" t="s">
        <v>678</v>
      </c>
      <c r="BI19" s="197" t="s">
        <v>561</v>
      </c>
      <c r="BJ19" s="198" t="s">
        <v>562</v>
      </c>
      <c r="BK19" s="198" t="s">
        <v>563</v>
      </c>
      <c r="BL19" s="226" t="s">
        <v>679</v>
      </c>
      <c r="BM19" s="198" t="s">
        <v>574</v>
      </c>
      <c r="BN19" s="226" t="s">
        <v>680</v>
      </c>
      <c r="BO19" s="198" t="s">
        <v>574</v>
      </c>
      <c r="BP19" s="226" t="s">
        <v>681</v>
      </c>
      <c r="BQ19" s="198" t="s">
        <v>574</v>
      </c>
      <c r="BR19" s="226" t="s">
        <v>682</v>
      </c>
      <c r="BS19" s="198" t="s">
        <v>574</v>
      </c>
      <c r="BT19" s="226" t="s">
        <v>683</v>
      </c>
      <c r="BU19" s="198" t="s">
        <v>574</v>
      </c>
      <c r="BV19" s="198" t="s">
        <v>684</v>
      </c>
      <c r="BW19" s="198" t="s">
        <v>578</v>
      </c>
      <c r="BX19" s="251" t="s">
        <v>685</v>
      </c>
      <c r="BY19" s="131" t="s">
        <v>686</v>
      </c>
      <c r="BZ19" s="251" t="s">
        <v>687</v>
      </c>
      <c r="CA19" s="251" t="s">
        <v>688</v>
      </c>
      <c r="CB19" s="251" t="s">
        <v>689</v>
      </c>
    </row>
    <row r="20" spans="2:80" s="10" customFormat="1" x14ac:dyDescent="0.3">
      <c r="B20" s="227"/>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72"/>
      <c r="BY20" s="72"/>
      <c r="BZ20" s="252"/>
      <c r="CA20" s="252"/>
      <c r="CB20" s="252"/>
    </row>
    <row r="21" spans="2:80" s="10" customFormat="1" x14ac:dyDescent="0.3">
      <c r="B21" s="227"/>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c r="BL21" s="162"/>
      <c r="BM21" s="162"/>
      <c r="BN21" s="162"/>
      <c r="BO21" s="162"/>
      <c r="BP21" s="162"/>
      <c r="BQ21" s="162"/>
      <c r="BR21" s="162"/>
      <c r="BS21" s="162"/>
      <c r="BT21" s="162"/>
      <c r="BU21" s="162"/>
      <c r="BV21" s="162"/>
      <c r="BW21" s="162" t="s">
        <v>80</v>
      </c>
      <c r="BX21" s="72"/>
      <c r="BY21" s="72"/>
      <c r="BZ21" s="68"/>
      <c r="CA21" s="68"/>
      <c r="CB21" s="68"/>
    </row>
    <row r="22" spans="2:80" s="10" customFormat="1" x14ac:dyDescent="0.3">
      <c r="B22" s="227"/>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t="s">
        <v>80</v>
      </c>
      <c r="BM22" s="162"/>
      <c r="BN22" s="162"/>
      <c r="BO22" s="162"/>
      <c r="BP22" s="162" t="s">
        <v>80</v>
      </c>
      <c r="BQ22" s="162"/>
      <c r="BR22" s="162" t="s">
        <v>80</v>
      </c>
      <c r="BS22" s="162"/>
      <c r="BT22" s="162" t="s">
        <v>80</v>
      </c>
      <c r="BU22" s="162"/>
      <c r="BV22" s="162"/>
      <c r="BW22" s="162" t="s">
        <v>80</v>
      </c>
      <c r="BX22" s="72"/>
      <c r="BY22" s="72"/>
      <c r="BZ22" s="68"/>
      <c r="CA22" s="68"/>
      <c r="CB22" s="68"/>
    </row>
    <row r="23" spans="2:80" s="10" customFormat="1" x14ac:dyDescent="0.3">
      <c r="B23" s="227"/>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t="s">
        <v>80</v>
      </c>
      <c r="BM23" s="162"/>
      <c r="BN23" s="162" t="s">
        <v>80</v>
      </c>
      <c r="BO23" s="162"/>
      <c r="BP23" s="162" t="s">
        <v>80</v>
      </c>
      <c r="BQ23" s="162"/>
      <c r="BR23" s="162" t="s">
        <v>80</v>
      </c>
      <c r="BS23" s="162"/>
      <c r="BT23" s="162" t="s">
        <v>80</v>
      </c>
      <c r="BU23" s="162"/>
      <c r="BV23" s="162"/>
      <c r="BW23" s="162" t="s">
        <v>80</v>
      </c>
      <c r="BX23" s="72"/>
      <c r="BY23" s="72"/>
      <c r="BZ23" s="68"/>
      <c r="CA23" s="68"/>
      <c r="CB23" s="68"/>
    </row>
    <row r="24" spans="2:80" s="10" customFormat="1" x14ac:dyDescent="0.3">
      <c r="B24" s="227"/>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t="s">
        <v>80</v>
      </c>
      <c r="BM24" s="162"/>
      <c r="BN24" s="162" t="s">
        <v>80</v>
      </c>
      <c r="BO24" s="162"/>
      <c r="BP24" s="162" t="s">
        <v>80</v>
      </c>
      <c r="BQ24" s="162"/>
      <c r="BR24" s="162" t="s">
        <v>80</v>
      </c>
      <c r="BS24" s="162"/>
      <c r="BT24" s="162" t="s">
        <v>80</v>
      </c>
      <c r="BU24" s="162"/>
      <c r="BV24" s="162"/>
      <c r="BW24" s="162" t="s">
        <v>80</v>
      </c>
      <c r="BX24" s="72"/>
      <c r="BY24" s="72"/>
      <c r="BZ24" s="68"/>
      <c r="CA24" s="68"/>
      <c r="CB24" s="68"/>
    </row>
    <row r="25" spans="2:80" s="10" customFormat="1" x14ac:dyDescent="0.3">
      <c r="B25" s="227"/>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t="s">
        <v>80</v>
      </c>
      <c r="BM25" s="162"/>
      <c r="BN25" s="162" t="s">
        <v>80</v>
      </c>
      <c r="BO25" s="162"/>
      <c r="BP25" s="162" t="s">
        <v>80</v>
      </c>
      <c r="BQ25" s="162"/>
      <c r="BR25" s="162" t="s">
        <v>80</v>
      </c>
      <c r="BS25" s="162"/>
      <c r="BT25" s="162" t="s">
        <v>80</v>
      </c>
      <c r="BU25" s="162"/>
      <c r="BV25" s="162"/>
      <c r="BW25" s="162" t="s">
        <v>80</v>
      </c>
      <c r="BX25" s="72"/>
      <c r="BY25" s="72"/>
      <c r="BZ25" s="68"/>
      <c r="CA25" s="68"/>
      <c r="CB25" s="68"/>
    </row>
    <row r="26" spans="2:80" s="10" customFormat="1" x14ac:dyDescent="0.3">
      <c r="B26" s="227"/>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t="s">
        <v>80</v>
      </c>
      <c r="BM26" s="162"/>
      <c r="BN26" s="162" t="s">
        <v>80</v>
      </c>
      <c r="BO26" s="162"/>
      <c r="BP26" s="162" t="s">
        <v>80</v>
      </c>
      <c r="BQ26" s="162"/>
      <c r="BR26" s="162" t="s">
        <v>80</v>
      </c>
      <c r="BS26" s="162"/>
      <c r="BT26" s="162" t="s">
        <v>80</v>
      </c>
      <c r="BU26" s="162"/>
      <c r="BV26" s="162"/>
      <c r="BW26" s="162" t="s">
        <v>80</v>
      </c>
      <c r="BX26" s="72"/>
      <c r="BY26" s="72"/>
      <c r="BZ26" s="68"/>
      <c r="CA26" s="68"/>
      <c r="CB26" s="68"/>
    </row>
    <row r="27" spans="2:80" s="10" customFormat="1" x14ac:dyDescent="0.3">
      <c r="B27" s="227"/>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t="s">
        <v>80</v>
      </c>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t="s">
        <v>80</v>
      </c>
      <c r="BM27" s="162"/>
      <c r="BN27" s="162" t="s">
        <v>80</v>
      </c>
      <c r="BO27" s="162"/>
      <c r="BP27" s="162" t="s">
        <v>80</v>
      </c>
      <c r="BQ27" s="162"/>
      <c r="BR27" s="162" t="s">
        <v>80</v>
      </c>
      <c r="BS27" s="162"/>
      <c r="BT27" s="162" t="s">
        <v>80</v>
      </c>
      <c r="BU27" s="162"/>
      <c r="BV27" s="162"/>
      <c r="BW27" s="162" t="s">
        <v>80</v>
      </c>
      <c r="BX27" s="72"/>
      <c r="BY27" s="72"/>
      <c r="BZ27" s="68"/>
      <c r="CA27" s="68"/>
      <c r="CB27" s="68"/>
    </row>
    <row r="28" spans="2:80" s="10" customFormat="1" x14ac:dyDescent="0.3">
      <c r="B28" s="227"/>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t="s">
        <v>80</v>
      </c>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t="s">
        <v>80</v>
      </c>
      <c r="BM28" s="162"/>
      <c r="BN28" s="162" t="s">
        <v>80</v>
      </c>
      <c r="BO28" s="162"/>
      <c r="BP28" s="162" t="s">
        <v>80</v>
      </c>
      <c r="BQ28" s="162"/>
      <c r="BR28" s="162" t="s">
        <v>80</v>
      </c>
      <c r="BS28" s="162"/>
      <c r="BT28" s="162" t="s">
        <v>80</v>
      </c>
      <c r="BU28" s="162"/>
      <c r="BV28" s="162"/>
      <c r="BW28" s="162" t="s">
        <v>80</v>
      </c>
      <c r="BX28" s="72"/>
      <c r="BY28" s="72"/>
      <c r="BZ28" s="68"/>
      <c r="CA28" s="68"/>
      <c r="CB28" s="68"/>
    </row>
    <row r="29" spans="2:80" s="10" customFormat="1" x14ac:dyDescent="0.3">
      <c r="B29" s="227"/>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t="s">
        <v>80</v>
      </c>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t="s">
        <v>80</v>
      </c>
      <c r="BM29" s="162"/>
      <c r="BN29" s="162" t="s">
        <v>80</v>
      </c>
      <c r="BO29" s="162"/>
      <c r="BP29" s="162" t="s">
        <v>80</v>
      </c>
      <c r="BQ29" s="162"/>
      <c r="BR29" s="162" t="s">
        <v>80</v>
      </c>
      <c r="BS29" s="162"/>
      <c r="BT29" s="162" t="s">
        <v>80</v>
      </c>
      <c r="BU29" s="162"/>
      <c r="BV29" s="162"/>
      <c r="BW29" s="162" t="s">
        <v>80</v>
      </c>
      <c r="BX29" s="72"/>
      <c r="BY29" s="72"/>
      <c r="BZ29" s="68"/>
      <c r="CA29" s="68"/>
      <c r="CB29" s="68"/>
    </row>
    <row r="30" spans="2:80" s="10" customFormat="1" x14ac:dyDescent="0.3">
      <c r="B30" s="227"/>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t="s">
        <v>80</v>
      </c>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t="s">
        <v>80</v>
      </c>
      <c r="BM30" s="162"/>
      <c r="BN30" s="162" t="s">
        <v>80</v>
      </c>
      <c r="BO30" s="162"/>
      <c r="BP30" s="162" t="s">
        <v>80</v>
      </c>
      <c r="BQ30" s="162"/>
      <c r="BR30" s="162" t="s">
        <v>80</v>
      </c>
      <c r="BS30" s="162"/>
      <c r="BT30" s="162" t="s">
        <v>80</v>
      </c>
      <c r="BU30" s="162"/>
      <c r="BV30" s="162"/>
      <c r="BW30" s="162" t="s">
        <v>80</v>
      </c>
      <c r="BX30" s="72"/>
      <c r="BY30" s="72"/>
      <c r="BZ30" s="68"/>
      <c r="CA30" s="68"/>
      <c r="CB30" s="68"/>
    </row>
    <row r="31" spans="2:80" s="10" customFormat="1" x14ac:dyDescent="0.3">
      <c r="B31" s="227"/>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t="s">
        <v>80</v>
      </c>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t="s">
        <v>80</v>
      </c>
      <c r="BM31" s="162"/>
      <c r="BN31" s="162" t="s">
        <v>80</v>
      </c>
      <c r="BO31" s="162"/>
      <c r="BP31" s="162" t="s">
        <v>80</v>
      </c>
      <c r="BQ31" s="162"/>
      <c r="BR31" s="162" t="s">
        <v>80</v>
      </c>
      <c r="BS31" s="162"/>
      <c r="BT31" s="162" t="s">
        <v>80</v>
      </c>
      <c r="BU31" s="162"/>
      <c r="BV31" s="162"/>
      <c r="BW31" s="162" t="s">
        <v>80</v>
      </c>
      <c r="BX31" s="72"/>
      <c r="BY31" s="72"/>
      <c r="BZ31" s="68"/>
      <c r="CA31" s="68"/>
      <c r="CB31" s="68"/>
    </row>
    <row r="32" spans="2:80" s="10" customFormat="1" x14ac:dyDescent="0.3">
      <c r="B32" s="227"/>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t="s">
        <v>80</v>
      </c>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t="s">
        <v>80</v>
      </c>
      <c r="BM32" s="162"/>
      <c r="BN32" s="162" t="s">
        <v>80</v>
      </c>
      <c r="BO32" s="162"/>
      <c r="BP32" s="162" t="s">
        <v>80</v>
      </c>
      <c r="BQ32" s="162"/>
      <c r="BR32" s="162" t="s">
        <v>80</v>
      </c>
      <c r="BS32" s="162"/>
      <c r="BT32" s="162" t="s">
        <v>80</v>
      </c>
      <c r="BU32" s="162"/>
      <c r="BV32" s="162"/>
      <c r="BW32" s="162" t="s">
        <v>80</v>
      </c>
      <c r="BX32" s="253"/>
      <c r="BY32" s="253"/>
      <c r="BZ32" s="68"/>
      <c r="CA32" s="68"/>
      <c r="CB32" s="68"/>
    </row>
    <row r="33" s="36" customFormat="1" ht="15" customHeight="1" x14ac:dyDescent="0.3"/>
  </sheetData>
  <sheetProtection algorithmName="SHA-512" hashValue="Is+V2IGn8EgvbOJgByhqohRqnjHtA+twYoaQ5Ld+HECGrl22neEebDHq3KFQZyysl+aNUc4N66/1HdZzHb9Lhw==" saltValue="NkTJ7yzgP41qH1dTRb6Ss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1" priority="17">
      <formula>LEN(TRIM(B20))&gt;0</formula>
    </cfRule>
  </conditionalFormatting>
  <conditionalFormatting sqref="C4:C5">
    <cfRule type="cellIs" dxfId="90" priority="20" operator="equal">
      <formula>0</formula>
    </cfRule>
  </conditionalFormatting>
  <conditionalFormatting sqref="C9">
    <cfRule type="expression" dxfId="89" priority="4">
      <formula>AND(NOT($C$8=""),$C$8=0)</formula>
    </cfRule>
  </conditionalFormatting>
  <conditionalFormatting sqref="C10">
    <cfRule type="expression" dxfId="88" priority="19">
      <formula>NOT($C$9="No")</formula>
    </cfRule>
  </conditionalFormatting>
  <conditionalFormatting sqref="C11">
    <cfRule type="expression" dxfId="87" priority="18">
      <formula>NOT($C$10="Other")</formula>
    </cfRule>
  </conditionalFormatting>
  <conditionalFormatting sqref="C12">
    <cfRule type="expression" dxfId="86" priority="3">
      <formula>$C$9="Yes"</formula>
    </cfRule>
  </conditionalFormatting>
  <conditionalFormatting sqref="C13">
    <cfRule type="expression" dxfId="85" priority="1">
      <formula>$C$12="Yes"</formula>
    </cfRule>
  </conditionalFormatting>
  <conditionalFormatting sqref="C14">
    <cfRule type="expression" dxfId="84" priority="2">
      <formula>$C$13="Other"</formula>
    </cfRule>
  </conditionalFormatting>
  <conditionalFormatting sqref="C20:CB32">
    <cfRule type="expression" dxfId="83" priority="16">
      <formula>NOT($B20="")</formula>
    </cfRule>
  </conditionalFormatting>
  <conditionalFormatting sqref="D17:G17 B20:CB32">
    <cfRule type="expression" dxfId="82" priority="5">
      <formula>OR($C$9="Yes",AND(NOT($C$8=""),$C$8=0))</formula>
    </cfRule>
  </conditionalFormatting>
  <conditionalFormatting sqref="AE20:AE32">
    <cfRule type="expression" dxfId="81" priority="15">
      <formula>NOT(OR($AD20="Calculated/Modeled"))</formula>
    </cfRule>
  </conditionalFormatting>
  <conditionalFormatting sqref="AF20:AF32">
    <cfRule type="expression" dxfId="80" priority="14">
      <formula>NOT($AD20="Measured")</formula>
    </cfRule>
  </conditionalFormatting>
  <conditionalFormatting sqref="AH20:AH32">
    <cfRule type="expression" dxfId="79" priority="13">
      <formula>NOT($AG20="Yes")</formula>
    </cfRule>
  </conditionalFormatting>
  <conditionalFormatting sqref="AJ20:AJ32">
    <cfRule type="expression" dxfId="78" priority="12">
      <formula>NOT($AI20="Yes")</formula>
    </cfRule>
  </conditionalFormatting>
  <conditionalFormatting sqref="BM20:BM32">
    <cfRule type="expression" dxfId="77" priority="11">
      <formula>NOT($BL20="No")</formula>
    </cfRule>
  </conditionalFormatting>
  <conditionalFormatting sqref="BO20:BO32">
    <cfRule type="expression" dxfId="76" priority="10">
      <formula>NOT($BN20="No")</formula>
    </cfRule>
  </conditionalFormatting>
  <conditionalFormatting sqref="BQ20:BQ32">
    <cfRule type="expression" dxfId="75" priority="9">
      <formula>NOT($BP20="No")</formula>
    </cfRule>
  </conditionalFormatting>
  <conditionalFormatting sqref="BS20:BS32">
    <cfRule type="expression" dxfId="74" priority="8">
      <formula>NOT($BR20="No")</formula>
    </cfRule>
  </conditionalFormatting>
  <conditionalFormatting sqref="BU20:BU32">
    <cfRule type="expression" dxfId="73" priority="7">
      <formula>NOT($BT20="No")</formula>
    </cfRule>
  </conditionalFormatting>
  <conditionalFormatting sqref="BW20:BW32">
    <cfRule type="expression" dxfId="72"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0E0E40AC-D22F-46E7-B1B7-724527E34206}"/>
</file>

<file path=customXml/itemProps4.xml><?xml version="1.0" encoding="utf-8"?>
<ds:datastoreItem xmlns:ds="http://schemas.openxmlformats.org/officeDocument/2006/customXml" ds:itemID="{EADE30CD-A928-4DFF-8796-BD66CE36B97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